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ákazky\BSK\2018\BBD\Revízia\"/>
    </mc:Choice>
  </mc:AlternateContent>
  <bookViews>
    <workbookView xWindow="0" yWindow="0" windowWidth="18264" windowHeight="10068"/>
  </bookViews>
  <sheets>
    <sheet name="Rekapitulácia stavby" sheetId="1" r:id="rId1"/>
    <sheet name="01 - Hľadisko, javisko - ..." sheetId="2" r:id="rId2"/>
  </sheets>
  <definedNames>
    <definedName name="_xlnm.Print_Titles" localSheetId="1">'01 - Hľadisko, javisko - ...'!$118:$118</definedName>
    <definedName name="_xlnm.Print_Titles" localSheetId="0">'Rekapitulácia stavby'!$83:$83</definedName>
    <definedName name="_xlnm.Print_Area" localSheetId="1">'01 - Hľadisko, javisko - ...'!$C$4:$Q$68,'01 - Hľadisko, javisko - ...'!$C$74:$Q$102,'01 - Hľadisko, javisko - ...'!$C$108:$Q$148</definedName>
    <definedName name="_xlnm.Print_Area" localSheetId="0">'Rekapitulácia stavby'!$C$4:$AP$68,'Rekapitulácia stavby'!$C$74:$AP$94</definedName>
  </definedNames>
  <calcPr calcId="152511"/>
</workbook>
</file>

<file path=xl/calcChain.xml><?xml version="1.0" encoding="utf-8"?>
<calcChain xmlns="http://schemas.openxmlformats.org/spreadsheetml/2006/main">
  <c r="N148" i="2" l="1"/>
  <c r="AY86" i="1"/>
  <c r="AX86" i="1"/>
  <c r="BI147" i="2"/>
  <c r="BH147" i="2"/>
  <c r="BG147" i="2"/>
  <c r="BE147" i="2"/>
  <c r="AA147" i="2"/>
  <c r="AA146" i="2" s="1"/>
  <c r="Y147" i="2"/>
  <c r="Y146" i="2" s="1"/>
  <c r="W147" i="2"/>
  <c r="W146" i="2" s="1"/>
  <c r="BK147" i="2"/>
  <c r="BK146" i="2" s="1"/>
  <c r="N146" i="2" s="1"/>
  <c r="N92" i="2" s="1"/>
  <c r="N147" i="2"/>
  <c r="BF147" i="2"/>
  <c r="BI145" i="2"/>
  <c r="BH145" i="2"/>
  <c r="BG145" i="2"/>
  <c r="BE145" i="2"/>
  <c r="AA145" i="2"/>
  <c r="AA144" i="2" s="1"/>
  <c r="Y145" i="2"/>
  <c r="Y144" i="2"/>
  <c r="Y143" i="2" s="1"/>
  <c r="W145" i="2"/>
  <c r="W144" i="2"/>
  <c r="W143" i="2" s="1"/>
  <c r="BK145" i="2"/>
  <c r="BK144" i="2" s="1"/>
  <c r="N144" i="2" s="1"/>
  <c r="N91" i="2" s="1"/>
  <c r="N145" i="2"/>
  <c r="BF145" i="2"/>
  <c r="BI142" i="2"/>
  <c r="BH142" i="2"/>
  <c r="BG142" i="2"/>
  <c r="BE142" i="2"/>
  <c r="AA142" i="2"/>
  <c r="AA141" i="2" s="1"/>
  <c r="Y142" i="2"/>
  <c r="Y141" i="2" s="1"/>
  <c r="W142" i="2"/>
  <c r="W141" i="2" s="1"/>
  <c r="BK142" i="2"/>
  <c r="BK141" i="2" s="1"/>
  <c r="N141" i="2" s="1"/>
  <c r="N89" i="2" s="1"/>
  <c r="N142" i="2"/>
  <c r="BF142" i="2" s="1"/>
  <c r="BI140" i="2"/>
  <c r="BH140" i="2"/>
  <c r="BG140" i="2"/>
  <c r="BE140" i="2"/>
  <c r="AA140" i="2"/>
  <c r="Y140" i="2"/>
  <c r="W140" i="2"/>
  <c r="BK140" i="2"/>
  <c r="N140" i="2"/>
  <c r="BF140" i="2"/>
  <c r="BI139" i="2"/>
  <c r="BH139" i="2"/>
  <c r="BG139" i="2"/>
  <c r="BE139" i="2"/>
  <c r="AA139" i="2"/>
  <c r="Y139" i="2"/>
  <c r="W139" i="2"/>
  <c r="BK139" i="2"/>
  <c r="N139" i="2"/>
  <c r="BF139" i="2"/>
  <c r="BI138" i="2"/>
  <c r="BH138" i="2"/>
  <c r="BG138" i="2"/>
  <c r="BE138" i="2"/>
  <c r="AA138" i="2"/>
  <c r="Y138" i="2"/>
  <c r="W138" i="2"/>
  <c r="BK138" i="2"/>
  <c r="N138" i="2"/>
  <c r="BF138" i="2" s="1"/>
  <c r="BI137" i="2"/>
  <c r="BH137" i="2"/>
  <c r="BG137" i="2"/>
  <c r="BE137" i="2"/>
  <c r="AA137" i="2"/>
  <c r="Y137" i="2"/>
  <c r="W137" i="2"/>
  <c r="BK137" i="2"/>
  <c r="N137" i="2"/>
  <c r="BF137" i="2" s="1"/>
  <c r="BI136" i="2"/>
  <c r="BH136" i="2"/>
  <c r="BG136" i="2"/>
  <c r="BE136" i="2"/>
  <c r="AA136" i="2"/>
  <c r="Y136" i="2"/>
  <c r="W136" i="2"/>
  <c r="BK136" i="2"/>
  <c r="N136" i="2"/>
  <c r="BF136" i="2"/>
  <c r="BI135" i="2"/>
  <c r="BH135" i="2"/>
  <c r="BG135" i="2"/>
  <c r="BE135" i="2"/>
  <c r="AA135" i="2"/>
  <c r="Y135" i="2"/>
  <c r="W135" i="2"/>
  <c r="BK135" i="2"/>
  <c r="N135" i="2"/>
  <c r="BF135" i="2" s="1"/>
  <c r="BI134" i="2"/>
  <c r="BH134" i="2"/>
  <c r="BG134" i="2"/>
  <c r="BE134" i="2"/>
  <c r="AA134" i="2"/>
  <c r="Y134" i="2"/>
  <c r="W134" i="2"/>
  <c r="BK134" i="2"/>
  <c r="N134" i="2"/>
  <c r="BF134" i="2"/>
  <c r="BI133" i="2"/>
  <c r="BH133" i="2"/>
  <c r="BG133" i="2"/>
  <c r="BE133" i="2"/>
  <c r="AA133" i="2"/>
  <c r="Y133" i="2"/>
  <c r="W133" i="2"/>
  <c r="BK133" i="2"/>
  <c r="N133" i="2"/>
  <c r="BF133" i="2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 s="1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Y129" i="2"/>
  <c r="W129" i="2"/>
  <c r="BK129" i="2"/>
  <c r="N129" i="2"/>
  <c r="BF129" i="2" s="1"/>
  <c r="BI128" i="2"/>
  <c r="BH128" i="2"/>
  <c r="BG128" i="2"/>
  <c r="BE128" i="2"/>
  <c r="AA128" i="2"/>
  <c r="Y128" i="2"/>
  <c r="W128" i="2"/>
  <c r="BK128" i="2"/>
  <c r="N128" i="2"/>
  <c r="BF128" i="2"/>
  <c r="BI127" i="2"/>
  <c r="BH127" i="2"/>
  <c r="BG127" i="2"/>
  <c r="BE127" i="2"/>
  <c r="AA127" i="2"/>
  <c r="Y127" i="2"/>
  <c r="W127" i="2"/>
  <c r="BK127" i="2"/>
  <c r="N127" i="2"/>
  <c r="BF127" i="2" s="1"/>
  <c r="BI126" i="2"/>
  <c r="BH126" i="2"/>
  <c r="BG126" i="2"/>
  <c r="BE126" i="2"/>
  <c r="AA126" i="2"/>
  <c r="Y126" i="2"/>
  <c r="W126" i="2"/>
  <c r="BK126" i="2"/>
  <c r="N126" i="2"/>
  <c r="BF126" i="2"/>
  <c r="BI125" i="2"/>
  <c r="BH125" i="2"/>
  <c r="BG125" i="2"/>
  <c r="BE125" i="2"/>
  <c r="AA125" i="2"/>
  <c r="AA121" i="2" s="1"/>
  <c r="AA120" i="2" s="1"/>
  <c r="Y125" i="2"/>
  <c r="W125" i="2"/>
  <c r="BK125" i="2"/>
  <c r="N125" i="2"/>
  <c r="BF125" i="2" s="1"/>
  <c r="BI124" i="2"/>
  <c r="BH124" i="2"/>
  <c r="BG124" i="2"/>
  <c r="BE124" i="2"/>
  <c r="AA124" i="2"/>
  <c r="Y124" i="2"/>
  <c r="W124" i="2"/>
  <c r="BK124" i="2"/>
  <c r="N124" i="2"/>
  <c r="BF124" i="2"/>
  <c r="BI123" i="2"/>
  <c r="BH123" i="2"/>
  <c r="BG123" i="2"/>
  <c r="BE123" i="2"/>
  <c r="AA123" i="2"/>
  <c r="Y123" i="2"/>
  <c r="W123" i="2"/>
  <c r="BK123" i="2"/>
  <c r="N123" i="2"/>
  <c r="BF123" i="2" s="1"/>
  <c r="BI122" i="2"/>
  <c r="H36" i="2" s="1"/>
  <c r="BD86" i="1" s="1"/>
  <c r="BD85" i="1" s="1"/>
  <c r="BH122" i="2"/>
  <c r="BG122" i="2"/>
  <c r="BE122" i="2"/>
  <c r="AA122" i="2"/>
  <c r="Y122" i="2"/>
  <c r="Y121" i="2" s="1"/>
  <c r="Y120" i="2" s="1"/>
  <c r="W122" i="2"/>
  <c r="W121" i="2"/>
  <c r="BK122" i="2"/>
  <c r="N122" i="2"/>
  <c r="BF122" i="2" s="1"/>
  <c r="F115" i="2"/>
  <c r="F113" i="2"/>
  <c r="F111" i="2"/>
  <c r="BI100" i="2"/>
  <c r="BH100" i="2"/>
  <c r="BG100" i="2"/>
  <c r="BE100" i="2"/>
  <c r="BI99" i="2"/>
  <c r="BH99" i="2"/>
  <c r="BG99" i="2"/>
  <c r="BE99" i="2"/>
  <c r="BI98" i="2"/>
  <c r="BH98" i="2"/>
  <c r="BG98" i="2"/>
  <c r="BE98" i="2"/>
  <c r="BI97" i="2"/>
  <c r="BH97" i="2"/>
  <c r="BG97" i="2"/>
  <c r="BE97" i="2"/>
  <c r="BI96" i="2"/>
  <c r="BH96" i="2"/>
  <c r="BG96" i="2"/>
  <c r="BE96" i="2"/>
  <c r="BI95" i="2"/>
  <c r="BH95" i="2"/>
  <c r="BG95" i="2"/>
  <c r="H34" i="2" s="1"/>
  <c r="BB86" i="1" s="1"/>
  <c r="BB85" i="1" s="1"/>
  <c r="BE95" i="2"/>
  <c r="F81" i="2"/>
  <c r="F79" i="2"/>
  <c r="F77" i="2"/>
  <c r="O21" i="2"/>
  <c r="E21" i="2"/>
  <c r="M82" i="2" s="1"/>
  <c r="M116" i="2"/>
  <c r="O20" i="2"/>
  <c r="O18" i="2"/>
  <c r="E18" i="2"/>
  <c r="M115" i="2" s="1"/>
  <c r="O17" i="2"/>
  <c r="O15" i="2"/>
  <c r="E15" i="2"/>
  <c r="F82" i="2" s="1"/>
  <c r="F116" i="2"/>
  <c r="O14" i="2"/>
  <c r="O9" i="2"/>
  <c r="M79" i="2" s="1"/>
  <c r="M113" i="2"/>
  <c r="F6" i="2"/>
  <c r="F110" i="2" s="1"/>
  <c r="F76" i="2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C91" i="1"/>
  <c r="CH91" i="1"/>
  <c r="CB91" i="1"/>
  <c r="CG91" i="1"/>
  <c r="CA91" i="1"/>
  <c r="CF91" i="1"/>
  <c r="BZ91" i="1"/>
  <c r="CE91" i="1"/>
  <c r="CK90" i="1"/>
  <c r="CJ90" i="1"/>
  <c r="CI90" i="1"/>
  <c r="CC90" i="1"/>
  <c r="CH90" i="1"/>
  <c r="CB90" i="1"/>
  <c r="CG90" i="1"/>
  <c r="CA90" i="1"/>
  <c r="CF90" i="1"/>
  <c r="BZ90" i="1"/>
  <c r="CE90" i="1"/>
  <c r="CK89" i="1"/>
  <c r="CJ89" i="1"/>
  <c r="CI89" i="1"/>
  <c r="CH89" i="1"/>
  <c r="CG89" i="1"/>
  <c r="CF89" i="1"/>
  <c r="BZ89" i="1"/>
  <c r="CE89" i="1"/>
  <c r="AM81" i="1"/>
  <c r="L81" i="1"/>
  <c r="AM80" i="1"/>
  <c r="L80" i="1"/>
  <c r="AM78" i="1"/>
  <c r="L78" i="1"/>
  <c r="L76" i="1"/>
  <c r="L75" i="1"/>
  <c r="W120" i="2" l="1"/>
  <c r="H35" i="2"/>
  <c r="BC86" i="1" s="1"/>
  <c r="BC85" i="1" s="1"/>
  <c r="W34" i="1" s="1"/>
  <c r="M81" i="2"/>
  <c r="BK121" i="2"/>
  <c r="M32" i="2"/>
  <c r="AV86" i="1" s="1"/>
  <c r="W35" i="1"/>
  <c r="N121" i="2"/>
  <c r="N88" i="2" s="1"/>
  <c r="BK120" i="2"/>
  <c r="W119" i="2"/>
  <c r="AU86" i="1" s="1"/>
  <c r="AU85" i="1" s="1"/>
  <c r="AA143" i="2"/>
  <c r="AA119" i="2" s="1"/>
  <c r="AY85" i="1"/>
  <c r="W33" i="1"/>
  <c r="AX85" i="1"/>
  <c r="Y119" i="2"/>
  <c r="H32" i="2"/>
  <c r="AZ86" i="1" s="1"/>
  <c r="AZ85" i="1" s="1"/>
  <c r="BK143" i="2"/>
  <c r="N143" i="2" s="1"/>
  <c r="N90" i="2" s="1"/>
  <c r="AV85" i="1" l="1"/>
  <c r="N120" i="2"/>
  <c r="N87" i="2" s="1"/>
  <c r="BK119" i="2"/>
  <c r="N119" i="2" s="1"/>
  <c r="N86" i="2" s="1"/>
  <c r="N100" i="2" l="1"/>
  <c r="BF100" i="2" s="1"/>
  <c r="N96" i="2"/>
  <c r="BF96" i="2" s="1"/>
  <c r="N95" i="2"/>
  <c r="N97" i="2"/>
  <c r="BF97" i="2" s="1"/>
  <c r="M27" i="2"/>
  <c r="N98" i="2"/>
  <c r="BF98" i="2" s="1"/>
  <c r="N99" i="2"/>
  <c r="BF99" i="2" s="1"/>
  <c r="N94" i="2" l="1"/>
  <c r="BF95" i="2"/>
  <c r="M33" i="2" l="1"/>
  <c r="AW86" i="1" s="1"/>
  <c r="AT86" i="1" s="1"/>
  <c r="H33" i="2"/>
  <c r="BA86" i="1" s="1"/>
  <c r="BA85" i="1" s="1"/>
  <c r="M28" i="2"/>
  <c r="L102" i="2"/>
  <c r="AS86" i="1" l="1"/>
  <c r="AS85" i="1" s="1"/>
  <c r="M30" i="2"/>
  <c r="AW85" i="1"/>
  <c r="W32" i="1"/>
  <c r="AK32" i="1" l="1"/>
  <c r="AT85" i="1"/>
  <c r="AG86" i="1"/>
  <c r="L38" i="2"/>
  <c r="AG85" i="1" l="1"/>
  <c r="AN86" i="1"/>
  <c r="AG91" i="1" l="1"/>
  <c r="AK26" i="1"/>
  <c r="AG89" i="1"/>
  <c r="AG92" i="1"/>
  <c r="AG90" i="1"/>
  <c r="AN85" i="1"/>
  <c r="CD92" i="1" l="1"/>
  <c r="AV92" i="1"/>
  <c r="BY92" i="1" s="1"/>
  <c r="CD90" i="1"/>
  <c r="AV90" i="1"/>
  <c r="BY90" i="1" s="1"/>
  <c r="AV89" i="1"/>
  <c r="BY89" i="1" s="1"/>
  <c r="CD89" i="1"/>
  <c r="AG88" i="1"/>
  <c r="CD91" i="1"/>
  <c r="AV91" i="1"/>
  <c r="BY91" i="1" s="1"/>
  <c r="AN90" i="1" l="1"/>
  <c r="AN89" i="1"/>
  <c r="AN92" i="1"/>
  <c r="W31" i="1"/>
  <c r="AN91" i="1"/>
  <c r="AK27" i="1"/>
  <c r="AK29" i="1" s="1"/>
  <c r="AG94" i="1"/>
  <c r="AK31" i="1"/>
  <c r="AK37" i="1" l="1"/>
  <c r="AN88" i="1"/>
  <c r="AN94" i="1" s="1"/>
</calcChain>
</file>

<file path=xl/sharedStrings.xml><?xml version="1.0" encoding="utf-8"?>
<sst xmlns="http://schemas.openxmlformats.org/spreadsheetml/2006/main" count="648" uniqueCount="232">
  <si>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</si>
  <si>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</si>
  <si>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</si>
  <si>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</si>
  <si>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</si>
  <si>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</si>
  <si>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</si>
  <si>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</si>
  <si>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</si>
  <si>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</si>
  <si>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</si>
  <si>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</si>
  <si>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</si>
  <si>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</si>
  <si>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</si>
  <si>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BSK8-k05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</si>
  <si>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</si>
  <si>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</si>
  <si>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budovy Bratislavského bábkového divadla (REVÍZIA  2018)</t>
  </si>
  <si>
    <t>JKSO:</t>
  </si>
  <si>
    <t>KS:</t>
  </si>
  <si>
    <t>Miesto:</t>
  </si>
  <si>
    <t xml:space="preserve"> </t>
  </si>
  <si>
    <t>Dátum:</t>
  </si>
  <si>
    <t>13. 12. 2018</t>
  </si>
  <si>
    <t>Objednávateľ:</t>
  </si>
  <si>
    <t>IČO:</t>
  </si>
  <si>
    <t>Bratislavský samostatný kraj</t>
  </si>
  <si>
    <t>IČO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</si>
  <si>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</si>
  <si>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</si>
  <si>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</si>
  <si>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</si>
  <si>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</si>
  <si>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</si>
  <si>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</si>
  <si>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</si>
  <si>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</si>
  <si>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</si>
  <si>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</si>
  <si>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</si>
  <si>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</si>
  <si>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</si>
  <si>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</si>
  <si>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</si>
  <si>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</si>
  <si>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</si>
  <si>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</si>
  <si>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</si>
  <si>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</si>
  <si>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</si>
  <si>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</si>
  <si>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</si>
  <si>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</si>
  <si>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</si>
  <si>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</si>
  <si>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</si>
  <si>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</si>
  <si>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</si>
  <si>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</si>
  <si>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</si>
  <si>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</si>
  <si>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</si>
  <si>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</si>
  <si>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</si>
  <si>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</si>
  <si>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</si>
  <si>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</si>
  <si>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</si>
  <si>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</si>
  <si>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</si>
  <si>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</si>
  <si>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</si>
  <si>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</si>
  <si>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</si>
  <si>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</si>
  <si>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</si>
  <si>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</si>
  <si>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{a96786cb-071f-434b-b75e-181dffc5455b}</t>
  </si>
  <si>
    <t>{00000000-0000-0000-0000-000000000000}</t>
  </si>
  <si>
    <t>/</t>
  </si>
  <si>
    <t>01</t>
  </si>
  <si>
    <t>Hľadisko, javisko - búracie práce (REVÍZIA 2018)</t>
  </si>
  <si>
    <t>1</t>
  </si>
  <si>
    <t>{9c00c253-ee41-4eb2-902e-bae04c6aae0d}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</si>
  <si>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</si>
  <si>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</si>
  <si>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</si>
  <si>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</si>
  <si>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</si>
  <si>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</si>
  <si>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</si>
  <si>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</si>
  <si>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</si>
  <si>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</si>
  <si>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</si>
  <si>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</si>
  <si>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</si>
  <si>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</si>
  <si>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</si>
  <si>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</si>
  <si>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01 - Hľadisko, javisko - búracie práce (REVÍZIA 2018)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</si>
  <si>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</si>
  <si>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</si>
  <si>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</si>
  <si>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</si>
  <si>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</si>
  <si>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</si>
  <si>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</si>
  <si>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</si>
  <si>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</si>
  <si>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</si>
  <si>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</si>
  <si>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767 - Konštrukcie doplnkové kovové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</si>
  <si>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</si>
  <si>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</si>
  <si>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</si>
  <si>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</si>
  <si>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</si>
  <si>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</si>
  <si>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</si>
  <si>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</si>
  <si>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</si>
  <si>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</si>
  <si>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</si>
  <si>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</si>
  <si>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</si>
  <si>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</si>
  <si>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</si>
  <si>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</si>
  <si>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</si>
  <si>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</si>
  <si>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</si>
  <si>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</si>
  <si>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</si>
  <si>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</si>
  <si>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</si>
  <si>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</si>
  <si>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</si>
  <si>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</si>
  <si>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941941031</t>
  </si>
  <si>
    <t>Montáž lešenia ľahkého pracovného radového s podlahami šírky od 0,80 do 1,00 m, výšky do 10 m</t>
  </si>
  <si>
    <t>m2</t>
  </si>
  <si>
    <t>4</t>
  </si>
  <si>
    <t>-1653912560</t>
  </si>
  <si>
    <t>941941191</t>
  </si>
  <si>
    <t>Príplatok za prvý a každý ďalší i začatý mesiac použitia lešenia ľahkého pracovného radového s podlahami šírky od 0,80 do 1,00 m, výšky do 10 m</t>
  </si>
  <si>
    <t>213470582</t>
  </si>
  <si>
    <t>3</t>
  </si>
  <si>
    <t>941941831</t>
  </si>
  <si>
    <t>Demontáž lešenia ľahkého pracovného radového s podlahami šírky nad 0,80 do 1,00 m, výšky do 10 m</t>
  </si>
  <si>
    <t>-1388172301</t>
  </si>
  <si>
    <t>962032231</t>
  </si>
  <si>
    <t>Búranie muriva alebo vybúranie otvorov plochy nad 4 m2 nadzákladového z tehál pálených, vápenopieskových, cementových na maltu,  -1,90500t</t>
  </si>
  <si>
    <t>m3</t>
  </si>
  <si>
    <t>-1880364490</t>
  </si>
  <si>
    <t>5</t>
  </si>
  <si>
    <t>962052211</t>
  </si>
  <si>
    <t>Búranie muriva alebo vybúranie otvorov plochy nad 4 m2 železobetonového nadzákladného,  -2,40000t</t>
  </si>
  <si>
    <t>1428396328</t>
  </si>
  <si>
    <t>6</t>
  </si>
  <si>
    <t>962052314</t>
  </si>
  <si>
    <t>Búranie muriva alebo vybúranie otvorov plochy nad 4 m2 železobetonového pilierov,  -2,40000t</t>
  </si>
  <si>
    <t>1628005556</t>
  </si>
  <si>
    <t>7</t>
  </si>
  <si>
    <t>964051111</t>
  </si>
  <si>
    <t>Búranie samostatných trámov, prievlakov alebo pásov zo železobetónu do 0,16 m2,  -2,40000t</t>
  </si>
  <si>
    <t>-1588137727</t>
  </si>
  <si>
    <t>8</t>
  </si>
  <si>
    <t>964076221</t>
  </si>
  <si>
    <t>Vybúranie valcovaných nosníkov uložených v murive betónovom alebo kamennom hm. do 20 kg/m,  -1,25800t</t>
  </si>
  <si>
    <t>t</t>
  </si>
  <si>
    <t>-1372434756</t>
  </si>
  <si>
    <t>9</t>
  </si>
  <si>
    <t>968061125</t>
  </si>
  <si>
    <t>Vyvesenie dreveného dverného krídla do suti plochy do 2 m2, -0,02400t</t>
  </si>
  <si>
    <t>ks</t>
  </si>
  <si>
    <t>-985059054</t>
  </si>
  <si>
    <t>10</t>
  </si>
  <si>
    <t>968061126</t>
  </si>
  <si>
    <t>Vyvesenie dreveného dverného krídla do suti plochy nad 2 m2, -0,02700t</t>
  </si>
  <si>
    <t>1976407585</t>
  </si>
  <si>
    <t>11</t>
  </si>
  <si>
    <t>968072455</t>
  </si>
  <si>
    <t>Vybúranie kovových dverových zárubní,  -0,07600t</t>
  </si>
  <si>
    <t>-1638844201</t>
  </si>
  <si>
    <t>12</t>
  </si>
  <si>
    <t>968072456</t>
  </si>
  <si>
    <t>Vybúranie kovových dverových zárubní plochy nad 2 m2,  -0,06300t</t>
  </si>
  <si>
    <t>-390306709</t>
  </si>
  <si>
    <t>13</t>
  </si>
  <si>
    <t>975074131</t>
  </si>
  <si>
    <t>Jednostranné podchytenie strešných väzníkov do výšky nad 3,50 m a pri jeho zaťažení nad 1500 do 2500 kg/m</t>
  </si>
  <si>
    <t>m</t>
  </si>
  <si>
    <t>-439920622</t>
  </si>
  <si>
    <t>14</t>
  </si>
  <si>
    <t>979011111</t>
  </si>
  <si>
    <t>Zvislá doprava sutiny a vybúraných hmôt za prvé podlažie nad alebo pod základným podlažím</t>
  </si>
  <si>
    <t>1023935189</t>
  </si>
  <si>
    <t>15</t>
  </si>
  <si>
    <t>979081111</t>
  </si>
  <si>
    <t>Odvoz sutiny a vybúraných hmôt na skládku do 1 km</t>
  </si>
  <si>
    <t>-1657099495</t>
  </si>
  <si>
    <t>16</t>
  </si>
  <si>
    <t>979081121</t>
  </si>
  <si>
    <t>Odvoz sutiny a vybúraných hmôt na skládku za každý ďalší 1 km</t>
  </si>
  <si>
    <t>-902682129</t>
  </si>
  <si>
    <t>17</t>
  </si>
  <si>
    <t>979082111</t>
  </si>
  <si>
    <t>Vnútrostavenisková doprava sutiny a vybúraných hmôt do 10 m</t>
  </si>
  <si>
    <t>-1761979367</t>
  </si>
  <si>
    <t>18</t>
  </si>
  <si>
    <t>979082121</t>
  </si>
  <si>
    <t>Vnútrostavenisková doprava sutiny a vybúraných hmôt za každých ďalších 5 m</t>
  </si>
  <si>
    <t>1278262639</t>
  </si>
  <si>
    <t>19</t>
  </si>
  <si>
    <t>979089012</t>
  </si>
  <si>
    <t>Poplatok za skladovanie - betón, tehly, dlaždice (17 01 ), ostatné</t>
  </si>
  <si>
    <t>1354900041</t>
  </si>
  <si>
    <t>999281111</t>
  </si>
  <si>
    <t>Presun hmôt pre opravy a údržbu objektov vrátane vonkajších plášťov výšky do 25 m</t>
  </si>
  <si>
    <t>668445178</t>
  </si>
  <si>
    <t>21</t>
  </si>
  <si>
    <t>762213811</t>
  </si>
  <si>
    <t>Demontáž schodiska vrátane zábradlia priamočiarych alebo krivočiar. s podstupnicami š. do 1, 50 m -0.300 t</t>
  </si>
  <si>
    <t>2089329094</t>
  </si>
  <si>
    <t>22</t>
  </si>
  <si>
    <t>767131801</t>
  </si>
  <si>
    <t>Demontáž stien a priečok interiérových,  -0,02200t</t>
  </si>
  <si>
    <t>859419099</t>
  </si>
  <si>
    <t>VP -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</si>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</sst>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0" borderId="16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horizontal="right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 activeCell="A41" sqref="A41:XFD42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3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" customHeight="1">
      <c r="C2" s="177" t="s">
        <v>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R2" s="181" t="s">
        <v>8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8" t="s">
        <v>9</v>
      </c>
      <c r="BT2" s="18" t="s">
        <v>10</v>
      </c>
    </row>
    <row r="3" spans="1:73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" customHeight="1">
      <c r="B4" s="22"/>
      <c r="C4" s="179" t="s">
        <v>11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23"/>
      <c r="AS4" s="17" t="s">
        <v>12</v>
      </c>
      <c r="BE4" s="24" t="s">
        <v>13</v>
      </c>
      <c r="BS4" s="18" t="s">
        <v>9</v>
      </c>
    </row>
    <row r="5" spans="1:73" ht="14.4" customHeight="1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183" t="s">
        <v>15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25"/>
      <c r="AQ5" s="23"/>
      <c r="BE5" s="167" t="s">
        <v>16</v>
      </c>
      <c r="BS5" s="18" t="s">
        <v>9</v>
      </c>
    </row>
    <row r="6" spans="1:73" ht="36.9" customHeight="1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188" t="s">
        <v>18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25"/>
      <c r="AQ6" s="23"/>
      <c r="BE6" s="168"/>
      <c r="BS6" s="18" t="s">
        <v>9</v>
      </c>
    </row>
    <row r="7" spans="1:73" ht="14.4" customHeight="1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20</v>
      </c>
      <c r="AL7" s="25"/>
      <c r="AM7" s="25"/>
      <c r="AN7" s="27" t="s">
        <v>5</v>
      </c>
      <c r="AO7" s="25"/>
      <c r="AP7" s="25"/>
      <c r="AQ7" s="23"/>
      <c r="BE7" s="168"/>
      <c r="BS7" s="18" t="s">
        <v>9</v>
      </c>
    </row>
    <row r="8" spans="1:73" ht="14.4" customHeight="1">
      <c r="B8" s="22"/>
      <c r="C8" s="25"/>
      <c r="D8" s="29" t="s">
        <v>21</v>
      </c>
      <c r="E8" s="25"/>
      <c r="F8" s="25"/>
      <c r="G8" s="25"/>
      <c r="H8" s="25"/>
      <c r="I8" s="25"/>
      <c r="J8" s="25"/>
      <c r="K8" s="27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23</v>
      </c>
      <c r="AL8" s="25"/>
      <c r="AM8" s="25"/>
      <c r="AN8" s="30" t="s">
        <v>24</v>
      </c>
      <c r="AO8" s="25"/>
      <c r="AP8" s="25"/>
      <c r="AQ8" s="23"/>
      <c r="BE8" s="168"/>
      <c r="BS8" s="18" t="s">
        <v>9</v>
      </c>
    </row>
    <row r="9" spans="1:73" ht="14.4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168"/>
      <c r="BS9" s="18" t="s">
        <v>9</v>
      </c>
    </row>
    <row r="10" spans="1:73" ht="14.4" customHeight="1">
      <c r="B10" s="22"/>
      <c r="C10" s="25"/>
      <c r="D10" s="29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26</v>
      </c>
      <c r="AL10" s="25"/>
      <c r="AM10" s="25"/>
      <c r="AN10" s="27" t="s">
        <v>5</v>
      </c>
      <c r="AO10" s="25"/>
      <c r="AP10" s="25"/>
      <c r="AQ10" s="23"/>
      <c r="BE10" s="168"/>
      <c r="BS10" s="18" t="s">
        <v>9</v>
      </c>
    </row>
    <row r="11" spans="1:73" ht="18.45" customHeight="1">
      <c r="B11" s="22"/>
      <c r="C11" s="25"/>
      <c r="D11" s="25"/>
      <c r="E11" s="27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28</v>
      </c>
      <c r="AL11" s="25"/>
      <c r="AM11" s="25"/>
      <c r="AN11" s="27" t="s">
        <v>5</v>
      </c>
      <c r="AO11" s="25"/>
      <c r="AP11" s="25"/>
      <c r="AQ11" s="23"/>
      <c r="BE11" s="168"/>
      <c r="BS11" s="18" t="s">
        <v>9</v>
      </c>
    </row>
    <row r="12" spans="1:73" ht="6.9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168"/>
      <c r="BS12" s="18" t="s">
        <v>9</v>
      </c>
    </row>
    <row r="13" spans="1:73" ht="14.4" customHeight="1">
      <c r="B13" s="22"/>
      <c r="C13" s="25"/>
      <c r="D13" s="29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26</v>
      </c>
      <c r="AL13" s="25"/>
      <c r="AM13" s="25"/>
      <c r="AN13" s="31" t="s">
        <v>30</v>
      </c>
      <c r="AO13" s="25"/>
      <c r="AP13" s="25"/>
      <c r="AQ13" s="23"/>
      <c r="BE13" s="168"/>
      <c r="BS13" s="18" t="s">
        <v>9</v>
      </c>
    </row>
    <row r="14" spans="1:73" ht="13.2">
      <c r="B14" s="22"/>
      <c r="C14" s="25"/>
      <c r="D14" s="25"/>
      <c r="E14" s="169" t="s">
        <v>30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29" t="s">
        <v>28</v>
      </c>
      <c r="AL14" s="25"/>
      <c r="AM14" s="25"/>
      <c r="AN14" s="31" t="s">
        <v>30</v>
      </c>
      <c r="AO14" s="25"/>
      <c r="AP14" s="25"/>
      <c r="AQ14" s="23"/>
      <c r="BE14" s="168"/>
      <c r="BS14" s="18" t="s">
        <v>9</v>
      </c>
    </row>
    <row r="15" spans="1:73" ht="6.9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168"/>
      <c r="BS15" s="18" t="s">
        <v>6</v>
      </c>
    </row>
    <row r="16" spans="1:73" ht="14.4" customHeight="1">
      <c r="B16" s="22"/>
      <c r="C16" s="25"/>
      <c r="D16" s="29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26</v>
      </c>
      <c r="AL16" s="25"/>
      <c r="AM16" s="25"/>
      <c r="AN16" s="27" t="s">
        <v>5</v>
      </c>
      <c r="AO16" s="25"/>
      <c r="AP16" s="25"/>
      <c r="AQ16" s="23"/>
      <c r="BE16" s="168"/>
      <c r="BS16" s="18" t="s">
        <v>6</v>
      </c>
    </row>
    <row r="17" spans="2:71" ht="18.45" customHeight="1">
      <c r="B17" s="22"/>
      <c r="C17" s="25"/>
      <c r="D17" s="25"/>
      <c r="E17" s="27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28</v>
      </c>
      <c r="AL17" s="25"/>
      <c r="AM17" s="25"/>
      <c r="AN17" s="27" t="s">
        <v>5</v>
      </c>
      <c r="AO17" s="25"/>
      <c r="AP17" s="25"/>
      <c r="AQ17" s="23"/>
      <c r="BE17" s="168"/>
      <c r="BS17" s="18" t="s">
        <v>32</v>
      </c>
    </row>
    <row r="18" spans="2:71" ht="6.9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168"/>
      <c r="BS18" s="18" t="s">
        <v>33</v>
      </c>
    </row>
    <row r="19" spans="2:71" ht="14.4" customHeight="1">
      <c r="B19" s="22"/>
      <c r="C19" s="25"/>
      <c r="D19" s="29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26</v>
      </c>
      <c r="AL19" s="25"/>
      <c r="AM19" s="25"/>
      <c r="AN19" s="27" t="s">
        <v>5</v>
      </c>
      <c r="AO19" s="25"/>
      <c r="AP19" s="25"/>
      <c r="AQ19" s="23"/>
      <c r="BE19" s="168"/>
      <c r="BS19" s="18" t="s">
        <v>33</v>
      </c>
    </row>
    <row r="20" spans="2:71" ht="18.45" customHeight="1">
      <c r="B20" s="22"/>
      <c r="C20" s="25"/>
      <c r="D20" s="25"/>
      <c r="E20" s="27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28</v>
      </c>
      <c r="AL20" s="25"/>
      <c r="AM20" s="25"/>
      <c r="AN20" s="27" t="s">
        <v>5</v>
      </c>
      <c r="AO20" s="25"/>
      <c r="AP20" s="25"/>
      <c r="AQ20" s="23"/>
      <c r="BE20" s="168"/>
    </row>
    <row r="21" spans="2:71" ht="6.9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168"/>
    </row>
    <row r="22" spans="2:71" ht="13.2">
      <c r="B22" s="22"/>
      <c r="C22" s="25"/>
      <c r="D22" s="29" t="s">
        <v>35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168"/>
    </row>
    <row r="23" spans="2:71" ht="16.5" customHeight="1">
      <c r="B23" s="22"/>
      <c r="C23" s="25"/>
      <c r="D23" s="25"/>
      <c r="E23" s="171" t="s">
        <v>5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25"/>
      <c r="AP23" s="25"/>
      <c r="AQ23" s="23"/>
      <c r="BE23" s="168"/>
    </row>
    <row r="24" spans="2:71" ht="6.9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168"/>
    </row>
    <row r="25" spans="2:71" ht="6.9" customHeight="1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168"/>
    </row>
    <row r="26" spans="2:71" ht="14.4" customHeight="1">
      <c r="B26" s="22"/>
      <c r="C26" s="25"/>
      <c r="D26" s="33" t="s">
        <v>36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72">
        <f>ROUND(AG85,2)</f>
        <v>0</v>
      </c>
      <c r="AL26" s="173"/>
      <c r="AM26" s="173"/>
      <c r="AN26" s="173"/>
      <c r="AO26" s="173"/>
      <c r="AP26" s="25"/>
      <c r="AQ26" s="23"/>
      <c r="BE26" s="168"/>
    </row>
    <row r="27" spans="2:71" ht="14.4" customHeight="1">
      <c r="B27" s="22"/>
      <c r="C27" s="25"/>
      <c r="D27" s="33" t="s">
        <v>37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72">
        <f>ROUND(AG88,2)</f>
        <v>0</v>
      </c>
      <c r="AL27" s="172"/>
      <c r="AM27" s="172"/>
      <c r="AN27" s="172"/>
      <c r="AO27" s="172"/>
      <c r="AP27" s="25"/>
      <c r="AQ27" s="23"/>
      <c r="BE27" s="168"/>
    </row>
    <row r="28" spans="2:71" s="1" customFormat="1" ht="6.9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168"/>
    </row>
    <row r="29" spans="2:71" s="1" customFormat="1" ht="25.95" customHeight="1">
      <c r="B29" s="34"/>
      <c r="C29" s="35"/>
      <c r="D29" s="37" t="s">
        <v>38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74">
        <f>ROUND(AK26+AK27,2)</f>
        <v>0</v>
      </c>
      <c r="AL29" s="175"/>
      <c r="AM29" s="175"/>
      <c r="AN29" s="175"/>
      <c r="AO29" s="175"/>
      <c r="AP29" s="35"/>
      <c r="AQ29" s="36"/>
      <c r="BE29" s="168"/>
    </row>
    <row r="30" spans="2:71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168"/>
    </row>
    <row r="31" spans="2:71" s="2" customFormat="1" ht="14.4" customHeight="1">
      <c r="B31" s="39"/>
      <c r="C31" s="40"/>
      <c r="D31" s="41" t="s">
        <v>39</v>
      </c>
      <c r="E31" s="40"/>
      <c r="F31" s="41" t="s">
        <v>40</v>
      </c>
      <c r="G31" s="40"/>
      <c r="H31" s="40"/>
      <c r="I31" s="40"/>
      <c r="J31" s="40"/>
      <c r="K31" s="40"/>
      <c r="L31" s="165">
        <v>0.2</v>
      </c>
      <c r="M31" s="166"/>
      <c r="N31" s="166"/>
      <c r="O31" s="166"/>
      <c r="P31" s="40"/>
      <c r="Q31" s="40"/>
      <c r="R31" s="40"/>
      <c r="S31" s="40"/>
      <c r="T31" s="43" t="s">
        <v>41</v>
      </c>
      <c r="U31" s="40"/>
      <c r="V31" s="40"/>
      <c r="W31" s="176">
        <f>ROUND(AZ85+SUM(CD89:CD93),2)</f>
        <v>0</v>
      </c>
      <c r="X31" s="166"/>
      <c r="Y31" s="166"/>
      <c r="Z31" s="166"/>
      <c r="AA31" s="166"/>
      <c r="AB31" s="166"/>
      <c r="AC31" s="166"/>
      <c r="AD31" s="166"/>
      <c r="AE31" s="166"/>
      <c r="AF31" s="40"/>
      <c r="AG31" s="40"/>
      <c r="AH31" s="40"/>
      <c r="AI31" s="40"/>
      <c r="AJ31" s="40"/>
      <c r="AK31" s="176">
        <f>ROUND(AV85+SUM(BY89:BY93),2)</f>
        <v>0</v>
      </c>
      <c r="AL31" s="166"/>
      <c r="AM31" s="166"/>
      <c r="AN31" s="166"/>
      <c r="AO31" s="166"/>
      <c r="AP31" s="40"/>
      <c r="AQ31" s="44"/>
      <c r="BE31" s="168"/>
    </row>
    <row r="32" spans="2:71" s="2" customFormat="1" ht="14.4" customHeight="1">
      <c r="B32" s="39"/>
      <c r="C32" s="40"/>
      <c r="D32" s="40"/>
      <c r="E32" s="40"/>
      <c r="F32" s="41" t="s">
        <v>42</v>
      </c>
      <c r="G32" s="40"/>
      <c r="H32" s="40"/>
      <c r="I32" s="40"/>
      <c r="J32" s="40"/>
      <c r="K32" s="40"/>
      <c r="L32" s="165">
        <v>0.2</v>
      </c>
      <c r="M32" s="166"/>
      <c r="N32" s="166"/>
      <c r="O32" s="166"/>
      <c r="P32" s="40"/>
      <c r="Q32" s="40"/>
      <c r="R32" s="40"/>
      <c r="S32" s="40"/>
      <c r="T32" s="43" t="s">
        <v>41</v>
      </c>
      <c r="U32" s="40"/>
      <c r="V32" s="40"/>
      <c r="W32" s="176">
        <f>ROUND(BA85+SUM(CE89:CE93),2)</f>
        <v>0</v>
      </c>
      <c r="X32" s="166"/>
      <c r="Y32" s="166"/>
      <c r="Z32" s="166"/>
      <c r="AA32" s="166"/>
      <c r="AB32" s="166"/>
      <c r="AC32" s="166"/>
      <c r="AD32" s="166"/>
      <c r="AE32" s="166"/>
      <c r="AF32" s="40"/>
      <c r="AG32" s="40"/>
      <c r="AH32" s="40"/>
      <c r="AI32" s="40"/>
      <c r="AJ32" s="40"/>
      <c r="AK32" s="176">
        <f>ROUND(AW85+SUM(BZ89:BZ93),2)</f>
        <v>0</v>
      </c>
      <c r="AL32" s="166"/>
      <c r="AM32" s="166"/>
      <c r="AN32" s="166"/>
      <c r="AO32" s="166"/>
      <c r="AP32" s="40"/>
      <c r="AQ32" s="44"/>
      <c r="BE32" s="168"/>
    </row>
    <row r="33" spans="2:57" s="2" customFormat="1" ht="14.4" hidden="1" customHeight="1">
      <c r="B33" s="39"/>
      <c r="C33" s="40"/>
      <c r="D33" s="40"/>
      <c r="E33" s="40"/>
      <c r="F33" s="41" t="s">
        <v>43</v>
      </c>
      <c r="G33" s="40"/>
      <c r="H33" s="40"/>
      <c r="I33" s="40"/>
      <c r="J33" s="40"/>
      <c r="K33" s="40"/>
      <c r="L33" s="165">
        <v>0.2</v>
      </c>
      <c r="M33" s="166"/>
      <c r="N33" s="166"/>
      <c r="O33" s="166"/>
      <c r="P33" s="40"/>
      <c r="Q33" s="40"/>
      <c r="R33" s="40"/>
      <c r="S33" s="40"/>
      <c r="T33" s="43" t="s">
        <v>41</v>
      </c>
      <c r="U33" s="40"/>
      <c r="V33" s="40"/>
      <c r="W33" s="176">
        <f>ROUND(BB85+SUM(CF89:CF93),2)</f>
        <v>0</v>
      </c>
      <c r="X33" s="166"/>
      <c r="Y33" s="166"/>
      <c r="Z33" s="166"/>
      <c r="AA33" s="166"/>
      <c r="AB33" s="166"/>
      <c r="AC33" s="166"/>
      <c r="AD33" s="166"/>
      <c r="AE33" s="166"/>
      <c r="AF33" s="40"/>
      <c r="AG33" s="40"/>
      <c r="AH33" s="40"/>
      <c r="AI33" s="40"/>
      <c r="AJ33" s="40"/>
      <c r="AK33" s="176">
        <v>0</v>
      </c>
      <c r="AL33" s="166"/>
      <c r="AM33" s="166"/>
      <c r="AN33" s="166"/>
      <c r="AO33" s="166"/>
      <c r="AP33" s="40"/>
      <c r="AQ33" s="44"/>
      <c r="BE33" s="168"/>
    </row>
    <row r="34" spans="2:57" s="2" customFormat="1" ht="14.4" hidden="1" customHeight="1">
      <c r="B34" s="39"/>
      <c r="C34" s="40"/>
      <c r="D34" s="40"/>
      <c r="E34" s="40"/>
      <c r="F34" s="41" t="s">
        <v>44</v>
      </c>
      <c r="G34" s="40"/>
      <c r="H34" s="40"/>
      <c r="I34" s="40"/>
      <c r="J34" s="40"/>
      <c r="K34" s="40"/>
      <c r="L34" s="165">
        <v>0.2</v>
      </c>
      <c r="M34" s="166"/>
      <c r="N34" s="166"/>
      <c r="O34" s="166"/>
      <c r="P34" s="40"/>
      <c r="Q34" s="40"/>
      <c r="R34" s="40"/>
      <c r="S34" s="40"/>
      <c r="T34" s="43" t="s">
        <v>41</v>
      </c>
      <c r="U34" s="40"/>
      <c r="V34" s="40"/>
      <c r="W34" s="176">
        <f>ROUND(BC85+SUM(CG89:CG93),2)</f>
        <v>0</v>
      </c>
      <c r="X34" s="166"/>
      <c r="Y34" s="166"/>
      <c r="Z34" s="166"/>
      <c r="AA34" s="166"/>
      <c r="AB34" s="166"/>
      <c r="AC34" s="166"/>
      <c r="AD34" s="166"/>
      <c r="AE34" s="166"/>
      <c r="AF34" s="40"/>
      <c r="AG34" s="40"/>
      <c r="AH34" s="40"/>
      <c r="AI34" s="40"/>
      <c r="AJ34" s="40"/>
      <c r="AK34" s="176">
        <v>0</v>
      </c>
      <c r="AL34" s="166"/>
      <c r="AM34" s="166"/>
      <c r="AN34" s="166"/>
      <c r="AO34" s="166"/>
      <c r="AP34" s="40"/>
      <c r="AQ34" s="44"/>
      <c r="BE34" s="168"/>
    </row>
    <row r="35" spans="2:57" s="2" customFormat="1" ht="14.4" hidden="1" customHeight="1">
      <c r="B35" s="39"/>
      <c r="C35" s="40"/>
      <c r="D35" s="40"/>
      <c r="E35" s="40"/>
      <c r="F35" s="41" t="s">
        <v>45</v>
      </c>
      <c r="G35" s="40"/>
      <c r="H35" s="40"/>
      <c r="I35" s="40"/>
      <c r="J35" s="40"/>
      <c r="K35" s="40"/>
      <c r="L35" s="165">
        <v>0</v>
      </c>
      <c r="M35" s="166"/>
      <c r="N35" s="166"/>
      <c r="O35" s="166"/>
      <c r="P35" s="40"/>
      <c r="Q35" s="40"/>
      <c r="R35" s="40"/>
      <c r="S35" s="40"/>
      <c r="T35" s="43" t="s">
        <v>41</v>
      </c>
      <c r="U35" s="40"/>
      <c r="V35" s="40"/>
      <c r="W35" s="176">
        <f>ROUND(BD85+SUM(CH89:CH93),2)</f>
        <v>0</v>
      </c>
      <c r="X35" s="166"/>
      <c r="Y35" s="166"/>
      <c r="Z35" s="166"/>
      <c r="AA35" s="166"/>
      <c r="AB35" s="166"/>
      <c r="AC35" s="166"/>
      <c r="AD35" s="166"/>
      <c r="AE35" s="166"/>
      <c r="AF35" s="40"/>
      <c r="AG35" s="40"/>
      <c r="AH35" s="40"/>
      <c r="AI35" s="40"/>
      <c r="AJ35" s="40"/>
      <c r="AK35" s="176">
        <v>0</v>
      </c>
      <c r="AL35" s="166"/>
      <c r="AM35" s="166"/>
      <c r="AN35" s="166"/>
      <c r="AO35" s="166"/>
      <c r="AP35" s="40"/>
      <c r="AQ35" s="44"/>
    </row>
    <row r="36" spans="2:57" s="1" customFormat="1" ht="6.9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5" customHeight="1">
      <c r="B37" s="34"/>
      <c r="C37" s="45"/>
      <c r="D37" s="46" t="s">
        <v>46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47</v>
      </c>
      <c r="U37" s="47"/>
      <c r="V37" s="47"/>
      <c r="W37" s="47"/>
      <c r="X37" s="189" t="s">
        <v>48</v>
      </c>
      <c r="Y37" s="190"/>
      <c r="Z37" s="190"/>
      <c r="AA37" s="190"/>
      <c r="AB37" s="190"/>
      <c r="AC37" s="47"/>
      <c r="AD37" s="47"/>
      <c r="AE37" s="47"/>
      <c r="AF37" s="47"/>
      <c r="AG37" s="47"/>
      <c r="AH37" s="47"/>
      <c r="AI37" s="47"/>
      <c r="AJ37" s="47"/>
      <c r="AK37" s="191">
        <f>SUM(AK29:AK35)</f>
        <v>0</v>
      </c>
      <c r="AL37" s="190"/>
      <c r="AM37" s="190"/>
      <c r="AN37" s="190"/>
      <c r="AO37" s="192"/>
      <c r="AP37" s="45"/>
      <c r="AQ37" s="36"/>
    </row>
    <row r="38" spans="2:57" s="1" customFormat="1" ht="14.4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 ht="12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ht="12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ht="12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ht="12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ht="12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ht="12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 ht="12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 ht="12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 s="1" customFormat="1">
      <c r="B47" s="34"/>
      <c r="C47" s="35"/>
      <c r="D47" s="49" t="s">
        <v>49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35"/>
      <c r="AB47" s="35"/>
      <c r="AC47" s="49" t="s">
        <v>50</v>
      </c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1"/>
      <c r="AP47" s="35"/>
      <c r="AQ47" s="36"/>
    </row>
    <row r="48" spans="2:57" ht="12">
      <c r="B48" s="22"/>
      <c r="C48" s="25"/>
      <c r="D48" s="52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53"/>
      <c r="AA48" s="25"/>
      <c r="AB48" s="25"/>
      <c r="AC48" s="52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53"/>
      <c r="AP48" s="25"/>
      <c r="AQ48" s="23"/>
    </row>
    <row r="49" spans="2:43" ht="12">
      <c r="B49" s="22"/>
      <c r="C49" s="25"/>
      <c r="D49" s="52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53"/>
      <c r="AA49" s="25"/>
      <c r="AB49" s="25"/>
      <c r="AC49" s="52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53"/>
      <c r="AP49" s="25"/>
      <c r="AQ49" s="23"/>
    </row>
    <row r="50" spans="2:43" ht="12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 ht="12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 ht="12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 ht="12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 ht="12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 ht="12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 s="1" customFormat="1">
      <c r="B56" s="34"/>
      <c r="C56" s="35"/>
      <c r="D56" s="54" t="s">
        <v>51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6" t="s">
        <v>52</v>
      </c>
      <c r="S56" s="55"/>
      <c r="T56" s="55"/>
      <c r="U56" s="55"/>
      <c r="V56" s="55"/>
      <c r="W56" s="55"/>
      <c r="X56" s="55"/>
      <c r="Y56" s="55"/>
      <c r="Z56" s="57"/>
      <c r="AA56" s="35"/>
      <c r="AB56" s="35"/>
      <c r="AC56" s="54" t="s">
        <v>51</v>
      </c>
      <c r="AD56" s="55"/>
      <c r="AE56" s="55"/>
      <c r="AF56" s="55"/>
      <c r="AG56" s="55"/>
      <c r="AH56" s="55"/>
      <c r="AI56" s="55"/>
      <c r="AJ56" s="55"/>
      <c r="AK56" s="55"/>
      <c r="AL56" s="55"/>
      <c r="AM56" s="56" t="s">
        <v>52</v>
      </c>
      <c r="AN56" s="55"/>
      <c r="AO56" s="57"/>
      <c r="AP56" s="35"/>
      <c r="AQ56" s="36"/>
    </row>
    <row r="57" spans="2:43" ht="12">
      <c r="B57" s="22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3"/>
    </row>
    <row r="58" spans="2:43" s="1" customFormat="1">
      <c r="B58" s="34"/>
      <c r="C58" s="35"/>
      <c r="D58" s="49" t="s">
        <v>53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35"/>
      <c r="AB58" s="35"/>
      <c r="AC58" s="49" t="s">
        <v>54</v>
      </c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1"/>
      <c r="AP58" s="35"/>
      <c r="AQ58" s="36"/>
    </row>
    <row r="59" spans="2:43" ht="12">
      <c r="B59" s="22"/>
      <c r="C59" s="25"/>
      <c r="D59" s="52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53"/>
      <c r="AA59" s="25"/>
      <c r="AB59" s="25"/>
      <c r="AC59" s="52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53"/>
      <c r="AP59" s="25"/>
      <c r="AQ59" s="23"/>
    </row>
    <row r="60" spans="2:43" ht="12">
      <c r="B60" s="22"/>
      <c r="C60" s="25"/>
      <c r="D60" s="52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53"/>
      <c r="AA60" s="25"/>
      <c r="AB60" s="25"/>
      <c r="AC60" s="52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53"/>
      <c r="AP60" s="25"/>
      <c r="AQ60" s="23"/>
    </row>
    <row r="61" spans="2:43" ht="12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 ht="12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 ht="12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 ht="12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56" ht="12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56" ht="12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56" s="1" customFormat="1">
      <c r="B67" s="34"/>
      <c r="C67" s="35"/>
      <c r="D67" s="54" t="s">
        <v>51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6" t="s">
        <v>52</v>
      </c>
      <c r="S67" s="55"/>
      <c r="T67" s="55"/>
      <c r="U67" s="55"/>
      <c r="V67" s="55"/>
      <c r="W67" s="55"/>
      <c r="X67" s="55"/>
      <c r="Y67" s="55"/>
      <c r="Z67" s="57"/>
      <c r="AA67" s="35"/>
      <c r="AB67" s="35"/>
      <c r="AC67" s="54" t="s">
        <v>51</v>
      </c>
      <c r="AD67" s="55"/>
      <c r="AE67" s="55"/>
      <c r="AF67" s="55"/>
      <c r="AG67" s="55"/>
      <c r="AH67" s="55"/>
      <c r="AI67" s="55"/>
      <c r="AJ67" s="55"/>
      <c r="AK67" s="55"/>
      <c r="AL67" s="55"/>
      <c r="AM67" s="56" t="s">
        <v>52</v>
      </c>
      <c r="AN67" s="55"/>
      <c r="AO67" s="57"/>
      <c r="AP67" s="35"/>
      <c r="AQ67" s="36"/>
    </row>
    <row r="68" spans="2:56" s="1" customFormat="1" ht="6.9" customHeight="1"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6"/>
    </row>
    <row r="69" spans="2:56" s="1" customFormat="1" ht="6.9" customHeight="1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60"/>
    </row>
    <row r="73" spans="2:56" s="1" customFormat="1" ht="6.9" customHeight="1"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3"/>
    </row>
    <row r="74" spans="2:56" s="1" customFormat="1" ht="36.9" customHeight="1">
      <c r="B74" s="34"/>
      <c r="C74" s="179" t="s">
        <v>55</v>
      </c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36"/>
    </row>
    <row r="75" spans="2:56" s="3" customFormat="1" ht="14.4" customHeight="1">
      <c r="B75" s="64"/>
      <c r="C75" s="29" t="s">
        <v>14</v>
      </c>
      <c r="D75" s="65"/>
      <c r="E75" s="65"/>
      <c r="F75" s="65"/>
      <c r="G75" s="65"/>
      <c r="H75" s="65"/>
      <c r="I75" s="65"/>
      <c r="J75" s="65"/>
      <c r="K75" s="65"/>
      <c r="L75" s="65" t="str">
        <f>K5</f>
        <v>BSK8-k05</v>
      </c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56" s="4" customFormat="1" ht="36.9" customHeight="1">
      <c r="B76" s="67"/>
      <c r="C76" s="68" t="s">
        <v>17</v>
      </c>
      <c r="D76" s="69"/>
      <c r="E76" s="69"/>
      <c r="F76" s="69"/>
      <c r="G76" s="69"/>
      <c r="H76" s="69"/>
      <c r="I76" s="69"/>
      <c r="J76" s="69"/>
      <c r="K76" s="69"/>
      <c r="L76" s="193" t="str">
        <f>K6</f>
        <v>Rekonštrukcia budovy Bratislavského bábkového divadla (REVÍZIA  2018)</v>
      </c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69"/>
      <c r="AQ76" s="70"/>
    </row>
    <row r="77" spans="2:56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6"/>
    </row>
    <row r="78" spans="2:56" s="1" customFormat="1" ht="13.2">
      <c r="B78" s="34"/>
      <c r="C78" s="29" t="s">
        <v>21</v>
      </c>
      <c r="D78" s="35"/>
      <c r="E78" s="35"/>
      <c r="F78" s="35"/>
      <c r="G78" s="35"/>
      <c r="H78" s="35"/>
      <c r="I78" s="35"/>
      <c r="J78" s="35"/>
      <c r="K78" s="35"/>
      <c r="L78" s="71" t="str">
        <f>IF(K8="","",K8)</f>
        <v xml:space="preserve"> </v>
      </c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29" t="s">
        <v>23</v>
      </c>
      <c r="AJ78" s="35"/>
      <c r="AK78" s="35"/>
      <c r="AL78" s="35"/>
      <c r="AM78" s="72" t="str">
        <f>IF(AN8= "","",AN8)</f>
        <v>13. 12. 2018</v>
      </c>
      <c r="AN78" s="35"/>
      <c r="AO78" s="35"/>
      <c r="AP78" s="35"/>
      <c r="AQ78" s="36"/>
    </row>
    <row r="79" spans="2:56" s="1" customFormat="1" ht="6.9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56" s="1" customFormat="1" ht="13.2">
      <c r="B80" s="34"/>
      <c r="C80" s="29" t="s">
        <v>25</v>
      </c>
      <c r="D80" s="35"/>
      <c r="E80" s="35"/>
      <c r="F80" s="35"/>
      <c r="G80" s="35"/>
      <c r="H80" s="35"/>
      <c r="I80" s="35"/>
      <c r="J80" s="35"/>
      <c r="K80" s="35"/>
      <c r="L80" s="65" t="str">
        <f>IF(E11= "","",E11)</f>
        <v>Bratislavský samostatný kraj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31</v>
      </c>
      <c r="AJ80" s="35"/>
      <c r="AK80" s="35"/>
      <c r="AL80" s="35"/>
      <c r="AM80" s="201" t="str">
        <f>IF(E17="","",E17)</f>
        <v xml:space="preserve"> </v>
      </c>
      <c r="AN80" s="201"/>
      <c r="AO80" s="201"/>
      <c r="AP80" s="201"/>
      <c r="AQ80" s="36"/>
      <c r="AS80" s="202" t="s">
        <v>56</v>
      </c>
      <c r="AT80" s="203"/>
      <c r="AU80" s="50"/>
      <c r="AV80" s="50"/>
      <c r="AW80" s="50"/>
      <c r="AX80" s="50"/>
      <c r="AY80" s="50"/>
      <c r="AZ80" s="50"/>
      <c r="BA80" s="50"/>
      <c r="BB80" s="50"/>
      <c r="BC80" s="50"/>
      <c r="BD80" s="51"/>
    </row>
    <row r="81" spans="1:89" s="1" customFormat="1" ht="13.2">
      <c r="B81" s="34"/>
      <c r="C81" s="29" t="s">
        <v>29</v>
      </c>
      <c r="D81" s="35"/>
      <c r="E81" s="35"/>
      <c r="F81" s="35"/>
      <c r="G81" s="35"/>
      <c r="H81" s="35"/>
      <c r="I81" s="35"/>
      <c r="J81" s="35"/>
      <c r="K81" s="35"/>
      <c r="L81" s="65" t="str">
        <f>IF(E14= "Vyplň údaj","",E14)</f>
        <v/>
      </c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29" t="s">
        <v>34</v>
      </c>
      <c r="AJ81" s="35"/>
      <c r="AK81" s="35"/>
      <c r="AL81" s="35"/>
      <c r="AM81" s="201" t="str">
        <f>IF(E20="","",E20)</f>
        <v xml:space="preserve"> </v>
      </c>
      <c r="AN81" s="201"/>
      <c r="AO81" s="201"/>
      <c r="AP81" s="201"/>
      <c r="AQ81" s="36"/>
      <c r="AS81" s="204"/>
      <c r="AT81" s="205"/>
      <c r="AU81" s="35"/>
      <c r="AV81" s="35"/>
      <c r="AW81" s="35"/>
      <c r="AX81" s="35"/>
      <c r="AY81" s="35"/>
      <c r="AZ81" s="35"/>
      <c r="BA81" s="35"/>
      <c r="BB81" s="35"/>
      <c r="BC81" s="35"/>
      <c r="BD81" s="73"/>
    </row>
    <row r="82" spans="1:89" s="1" customFormat="1" ht="10.8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6"/>
      <c r="AS82" s="204"/>
      <c r="AT82" s="205"/>
      <c r="AU82" s="35"/>
      <c r="AV82" s="35"/>
      <c r="AW82" s="35"/>
      <c r="AX82" s="35"/>
      <c r="AY82" s="35"/>
      <c r="AZ82" s="35"/>
      <c r="BA82" s="35"/>
      <c r="BB82" s="35"/>
      <c r="BC82" s="35"/>
      <c r="BD82" s="73"/>
    </row>
    <row r="83" spans="1:89" s="1" customFormat="1" ht="29.25" customHeight="1">
      <c r="B83" s="34"/>
      <c r="C83" s="195" t="s">
        <v>57</v>
      </c>
      <c r="D83" s="196"/>
      <c r="E83" s="196"/>
      <c r="F83" s="196"/>
      <c r="G83" s="196"/>
      <c r="H83" s="74"/>
      <c r="I83" s="197" t="s">
        <v>58</v>
      </c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7" t="s">
        <v>59</v>
      </c>
      <c r="AH83" s="196"/>
      <c r="AI83" s="196"/>
      <c r="AJ83" s="196"/>
      <c r="AK83" s="196"/>
      <c r="AL83" s="196"/>
      <c r="AM83" s="196"/>
      <c r="AN83" s="197" t="s">
        <v>60</v>
      </c>
      <c r="AO83" s="196"/>
      <c r="AP83" s="206"/>
      <c r="AQ83" s="36"/>
      <c r="AS83" s="75" t="s">
        <v>61</v>
      </c>
      <c r="AT83" s="76" t="s">
        <v>62</v>
      </c>
      <c r="AU83" s="76" t="s">
        <v>63</v>
      </c>
      <c r="AV83" s="76" t="s">
        <v>64</v>
      </c>
      <c r="AW83" s="76" t="s">
        <v>65</v>
      </c>
      <c r="AX83" s="76" t="s">
        <v>66</v>
      </c>
      <c r="AY83" s="76" t="s">
        <v>67</v>
      </c>
      <c r="AZ83" s="76" t="s">
        <v>68</v>
      </c>
      <c r="BA83" s="76" t="s">
        <v>69</v>
      </c>
      <c r="BB83" s="76" t="s">
        <v>70</v>
      </c>
      <c r="BC83" s="76" t="s">
        <v>71</v>
      </c>
      <c r="BD83" s="77" t="s">
        <v>72</v>
      </c>
    </row>
    <row r="84" spans="1:89" s="1" customFormat="1" ht="10.8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78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1"/>
    </row>
    <row r="85" spans="1:89" s="4" customFormat="1" ht="32.4" customHeight="1">
      <c r="B85" s="67"/>
      <c r="C85" s="79" t="s">
        <v>73</v>
      </c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209">
        <f>ROUND(AG86,2)</f>
        <v>0</v>
      </c>
      <c r="AH85" s="209"/>
      <c r="AI85" s="209"/>
      <c r="AJ85" s="209"/>
      <c r="AK85" s="209"/>
      <c r="AL85" s="209"/>
      <c r="AM85" s="209"/>
      <c r="AN85" s="186">
        <f>SUM(AG85,AT85)</f>
        <v>0</v>
      </c>
      <c r="AO85" s="186"/>
      <c r="AP85" s="186"/>
      <c r="AQ85" s="70"/>
      <c r="AS85" s="81">
        <f>ROUND(AS86,2)</f>
        <v>0</v>
      </c>
      <c r="AT85" s="82">
        <f>ROUND(SUM(AV85:AW85),2)</f>
        <v>0</v>
      </c>
      <c r="AU85" s="83">
        <f>ROUND(AU86,5)</f>
        <v>0</v>
      </c>
      <c r="AV85" s="82">
        <f>ROUND(AZ85*L31,2)</f>
        <v>0</v>
      </c>
      <c r="AW85" s="82">
        <f>ROUND(BA85*L32,2)</f>
        <v>0</v>
      </c>
      <c r="AX85" s="82">
        <f>ROUND(BB85*L31,2)</f>
        <v>0</v>
      </c>
      <c r="AY85" s="82">
        <f>ROUND(BC85*L32,2)</f>
        <v>0</v>
      </c>
      <c r="AZ85" s="82">
        <f>ROUND(AZ86,2)</f>
        <v>0</v>
      </c>
      <c r="BA85" s="82">
        <f>ROUND(BA86,2)</f>
        <v>0</v>
      </c>
      <c r="BB85" s="82">
        <f>ROUND(BB86,2)</f>
        <v>0</v>
      </c>
      <c r="BC85" s="82">
        <f>ROUND(BC86,2)</f>
        <v>0</v>
      </c>
      <c r="BD85" s="84">
        <f>ROUND(BD86,2)</f>
        <v>0</v>
      </c>
      <c r="BS85" s="85" t="s">
        <v>74</v>
      </c>
      <c r="BT85" s="85" t="s">
        <v>75</v>
      </c>
      <c r="BU85" s="86" t="s">
        <v>76</v>
      </c>
      <c r="BV85" s="85" t="s">
        <v>77</v>
      </c>
      <c r="BW85" s="85" t="s">
        <v>78</v>
      </c>
      <c r="BX85" s="85" t="s">
        <v>79</v>
      </c>
    </row>
    <row r="86" spans="1:89" s="5" customFormat="1" ht="31.5" customHeight="1">
      <c r="A86" s="87" t="s">
        <v>80</v>
      </c>
      <c r="B86" s="88"/>
      <c r="C86" s="89"/>
      <c r="D86" s="198" t="s">
        <v>81</v>
      </c>
      <c r="E86" s="198"/>
      <c r="F86" s="198"/>
      <c r="G86" s="198"/>
      <c r="H86" s="198"/>
      <c r="I86" s="90"/>
      <c r="J86" s="198" t="s">
        <v>82</v>
      </c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207">
        <f>'01 - Hľadisko, javisko - ...'!M30</f>
        <v>0</v>
      </c>
      <c r="AH86" s="208"/>
      <c r="AI86" s="208"/>
      <c r="AJ86" s="208"/>
      <c r="AK86" s="208"/>
      <c r="AL86" s="208"/>
      <c r="AM86" s="208"/>
      <c r="AN86" s="207">
        <f>SUM(AG86,AT86)</f>
        <v>0</v>
      </c>
      <c r="AO86" s="208"/>
      <c r="AP86" s="208"/>
      <c r="AQ86" s="91"/>
      <c r="AS86" s="92">
        <f>'01 - Hľadisko, javisko - ...'!M28</f>
        <v>0</v>
      </c>
      <c r="AT86" s="93">
        <f>ROUND(SUM(AV86:AW86),2)</f>
        <v>0</v>
      </c>
      <c r="AU86" s="94">
        <f>'01 - Hľadisko, javisko - ...'!W119</f>
        <v>0</v>
      </c>
      <c r="AV86" s="93">
        <f>'01 - Hľadisko, javisko - ...'!M32</f>
        <v>0</v>
      </c>
      <c r="AW86" s="93">
        <f>'01 - Hľadisko, javisko - ...'!M33</f>
        <v>0</v>
      </c>
      <c r="AX86" s="93">
        <f>'01 - Hľadisko, javisko - ...'!M34</f>
        <v>0</v>
      </c>
      <c r="AY86" s="93">
        <f>'01 - Hľadisko, javisko - ...'!M35</f>
        <v>0</v>
      </c>
      <c r="AZ86" s="93">
        <f>'01 - Hľadisko, javisko - ...'!H32</f>
        <v>0</v>
      </c>
      <c r="BA86" s="93">
        <f>'01 - Hľadisko, javisko - ...'!H33</f>
        <v>0</v>
      </c>
      <c r="BB86" s="93">
        <f>'01 - Hľadisko, javisko - ...'!H34</f>
        <v>0</v>
      </c>
      <c r="BC86" s="93">
        <f>'01 - Hľadisko, javisko - ...'!H35</f>
        <v>0</v>
      </c>
      <c r="BD86" s="95">
        <f>'01 - Hľadisko, javisko - ...'!H36</f>
        <v>0</v>
      </c>
      <c r="BT86" s="96" t="s">
        <v>83</v>
      </c>
      <c r="BV86" s="96" t="s">
        <v>77</v>
      </c>
      <c r="BW86" s="96" t="s">
        <v>84</v>
      </c>
      <c r="BX86" s="96" t="s">
        <v>78</v>
      </c>
    </row>
    <row r="87" spans="1:89" ht="12">
      <c r="B87" s="22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3"/>
    </row>
    <row r="88" spans="1:89" s="1" customFormat="1" ht="30" customHeight="1">
      <c r="B88" s="34"/>
      <c r="C88" s="79" t="s">
        <v>85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186">
        <f>ROUND(SUM(AG89:AG92),2)</f>
        <v>0</v>
      </c>
      <c r="AH88" s="186"/>
      <c r="AI88" s="186"/>
      <c r="AJ88" s="186"/>
      <c r="AK88" s="186"/>
      <c r="AL88" s="186"/>
      <c r="AM88" s="186"/>
      <c r="AN88" s="186">
        <f>ROUND(SUM(AN89:AN92),2)</f>
        <v>0</v>
      </c>
      <c r="AO88" s="186"/>
      <c r="AP88" s="186"/>
      <c r="AQ88" s="36"/>
      <c r="AS88" s="75" t="s">
        <v>86</v>
      </c>
      <c r="AT88" s="76" t="s">
        <v>87</v>
      </c>
      <c r="AU88" s="76" t="s">
        <v>39</v>
      </c>
      <c r="AV88" s="77" t="s">
        <v>62</v>
      </c>
    </row>
    <row r="89" spans="1:89" s="1" customFormat="1" ht="19.95" customHeight="1">
      <c r="B89" s="34"/>
      <c r="C89" s="35"/>
      <c r="D89" s="97" t="s">
        <v>88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184">
        <f>ROUND(AG85*AS89,2)</f>
        <v>0</v>
      </c>
      <c r="AH89" s="185"/>
      <c r="AI89" s="185"/>
      <c r="AJ89" s="185"/>
      <c r="AK89" s="185"/>
      <c r="AL89" s="185"/>
      <c r="AM89" s="185"/>
      <c r="AN89" s="185">
        <f>ROUND(AG89+AV89,2)</f>
        <v>0</v>
      </c>
      <c r="AO89" s="185"/>
      <c r="AP89" s="185"/>
      <c r="AQ89" s="36"/>
      <c r="AS89" s="98">
        <v>0</v>
      </c>
      <c r="AT89" s="99" t="s">
        <v>89</v>
      </c>
      <c r="AU89" s="99" t="s">
        <v>40</v>
      </c>
      <c r="AV89" s="100">
        <f>ROUND(IF(AU89="základná",AG89*L31,IF(AU89="znížená",AG89*L32,0)),2)</f>
        <v>0</v>
      </c>
      <c r="BV89" s="18" t="s">
        <v>90</v>
      </c>
      <c r="BY89" s="101">
        <f>IF(AU89="základná",AV89,0)</f>
        <v>0</v>
      </c>
      <c r="BZ89" s="101">
        <f>IF(AU89="znížená",AV89,0)</f>
        <v>0</v>
      </c>
      <c r="CA89" s="101">
        <v>0</v>
      </c>
      <c r="CB89" s="101">
        <v>0</v>
      </c>
      <c r="CC89" s="101">
        <v>0</v>
      </c>
      <c r="CD89" s="101">
        <f>IF(AU89="základná",AG89,0)</f>
        <v>0</v>
      </c>
      <c r="CE89" s="101">
        <f>IF(AU89="znížená",AG89,0)</f>
        <v>0</v>
      </c>
      <c r="CF89" s="101">
        <f>IF(AU89="zákl. prenesená",AG89,0)</f>
        <v>0</v>
      </c>
      <c r="CG89" s="101">
        <f>IF(AU89="zníž. prenesená",AG89,0)</f>
        <v>0</v>
      </c>
      <c r="CH89" s="101">
        <f>IF(AU89="nulová",AG89,0)</f>
        <v>0</v>
      </c>
      <c r="CI89" s="18">
        <f>IF(AU89="základná",1,IF(AU89="znížená",2,IF(AU89="zákl. prenesená",4,IF(AU89="zníž. prenesená",5,3))))</f>
        <v>1</v>
      </c>
      <c r="CJ89" s="18">
        <f>IF(AT89="stavebná časť",1,IF(8891="investičná časť",2,3))</f>
        <v>1</v>
      </c>
      <c r="CK89" s="18" t="str">
        <f>IF(D89="Vyplň vlastné","","x")</f>
        <v>x</v>
      </c>
    </row>
    <row r="90" spans="1:89" s="1" customFormat="1" ht="19.95" customHeight="1">
      <c r="B90" s="34"/>
      <c r="C90" s="35"/>
      <c r="D90" s="199" t="s">
        <v>91</v>
      </c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35"/>
      <c r="AD90" s="35"/>
      <c r="AE90" s="35"/>
      <c r="AF90" s="35"/>
      <c r="AG90" s="184">
        <f>AG85*AS90</f>
        <v>0</v>
      </c>
      <c r="AH90" s="185"/>
      <c r="AI90" s="185"/>
      <c r="AJ90" s="185"/>
      <c r="AK90" s="185"/>
      <c r="AL90" s="185"/>
      <c r="AM90" s="185"/>
      <c r="AN90" s="185">
        <f>AG90+AV90</f>
        <v>0</v>
      </c>
      <c r="AO90" s="185"/>
      <c r="AP90" s="185"/>
      <c r="AQ90" s="36"/>
      <c r="AS90" s="102">
        <v>0</v>
      </c>
      <c r="AT90" s="103" t="s">
        <v>89</v>
      </c>
      <c r="AU90" s="103" t="s">
        <v>40</v>
      </c>
      <c r="AV90" s="104">
        <f>ROUND(IF(AU90="nulová",0,IF(OR(AU90="základná",AU90="zákl. prenesená"),AG90*L31,AG90*L32)),2)</f>
        <v>0</v>
      </c>
      <c r="BV90" s="18" t="s">
        <v>92</v>
      </c>
      <c r="BY90" s="101">
        <f>IF(AU90="základná",AV90,0)</f>
        <v>0</v>
      </c>
      <c r="BZ90" s="101">
        <f>IF(AU90="znížená",AV90,0)</f>
        <v>0</v>
      </c>
      <c r="CA90" s="101">
        <f>IF(AU90="zákl. prenesená",AV90,0)</f>
        <v>0</v>
      </c>
      <c r="CB90" s="101">
        <f>IF(AU90="zníž. prenesená",AV90,0)</f>
        <v>0</v>
      </c>
      <c r="CC90" s="101">
        <f>IF(AU90="nulová",AV90,0)</f>
        <v>0</v>
      </c>
      <c r="CD90" s="101">
        <f>IF(AU90="základná",AG90,0)</f>
        <v>0</v>
      </c>
      <c r="CE90" s="101">
        <f>IF(AU90="znížená",AG90,0)</f>
        <v>0</v>
      </c>
      <c r="CF90" s="101">
        <f>IF(AU90="zákl. prenesená",AG90,0)</f>
        <v>0</v>
      </c>
      <c r="CG90" s="101">
        <f>IF(AU90="zníž. prenesená",AG90,0)</f>
        <v>0</v>
      </c>
      <c r="CH90" s="101">
        <f>IF(AU90="nulová",AG90,0)</f>
        <v>0</v>
      </c>
      <c r="CI90" s="18">
        <f>IF(AU90="základná",1,IF(AU90="znížená",2,IF(AU90="zákl. prenesená",4,IF(AU90="zníž. prenesená",5,3))))</f>
        <v>1</v>
      </c>
      <c r="CJ90" s="18">
        <f>IF(AT90="stavebná časť",1,IF(8892="investičná časť",2,3))</f>
        <v>1</v>
      </c>
      <c r="CK90" s="18" t="str">
        <f>IF(D90="Vyplň vlastné","","x")</f>
        <v/>
      </c>
    </row>
    <row r="91" spans="1:89" s="1" customFormat="1" ht="19.95" customHeight="1">
      <c r="B91" s="34"/>
      <c r="C91" s="35"/>
      <c r="D91" s="199" t="s">
        <v>91</v>
      </c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35"/>
      <c r="AD91" s="35"/>
      <c r="AE91" s="35"/>
      <c r="AF91" s="35"/>
      <c r="AG91" s="184">
        <f>AG85*AS91</f>
        <v>0</v>
      </c>
      <c r="AH91" s="185"/>
      <c r="AI91" s="185"/>
      <c r="AJ91" s="185"/>
      <c r="AK91" s="185"/>
      <c r="AL91" s="185"/>
      <c r="AM91" s="185"/>
      <c r="AN91" s="185">
        <f>AG91+AV91</f>
        <v>0</v>
      </c>
      <c r="AO91" s="185"/>
      <c r="AP91" s="185"/>
      <c r="AQ91" s="36"/>
      <c r="AS91" s="102">
        <v>0</v>
      </c>
      <c r="AT91" s="103" t="s">
        <v>89</v>
      </c>
      <c r="AU91" s="103" t="s">
        <v>40</v>
      </c>
      <c r="AV91" s="104">
        <f>ROUND(IF(AU91="nulová",0,IF(OR(AU91="základná",AU91="zákl. prenesená"),AG91*L31,AG91*L32)),2)</f>
        <v>0</v>
      </c>
      <c r="BV91" s="18" t="s">
        <v>92</v>
      </c>
      <c r="BY91" s="101">
        <f>IF(AU91="základná",AV91,0)</f>
        <v>0</v>
      </c>
      <c r="BZ91" s="101">
        <f>IF(AU91="znížená",AV91,0)</f>
        <v>0</v>
      </c>
      <c r="CA91" s="101">
        <f>IF(AU91="zákl. prenesená",AV91,0)</f>
        <v>0</v>
      </c>
      <c r="CB91" s="101">
        <f>IF(AU91="zníž. prenesená",AV91,0)</f>
        <v>0</v>
      </c>
      <c r="CC91" s="101">
        <f>IF(AU91="nulová",AV91,0)</f>
        <v>0</v>
      </c>
      <c r="CD91" s="101">
        <f>IF(AU91="základná",AG91,0)</f>
        <v>0</v>
      </c>
      <c r="CE91" s="101">
        <f>IF(AU91="znížená",AG91,0)</f>
        <v>0</v>
      </c>
      <c r="CF91" s="101">
        <f>IF(AU91="zákl. prenesená",AG91,0)</f>
        <v>0</v>
      </c>
      <c r="CG91" s="101">
        <f>IF(AU91="zníž. prenesená",AG91,0)</f>
        <v>0</v>
      </c>
      <c r="CH91" s="101">
        <f>IF(AU91="nulová",AG91,0)</f>
        <v>0</v>
      </c>
      <c r="CI91" s="18">
        <f>IF(AU91="základná",1,IF(AU91="znížená",2,IF(AU91="zákl. prenesená",4,IF(AU91="zníž. prenesená",5,3))))</f>
        <v>1</v>
      </c>
      <c r="CJ91" s="18">
        <f>IF(AT91="stavebná časť",1,IF(8893="investičná časť",2,3))</f>
        <v>1</v>
      </c>
      <c r="CK91" s="18" t="str">
        <f>IF(D91="Vyplň vlastné","","x")</f>
        <v/>
      </c>
    </row>
    <row r="92" spans="1:89" s="1" customFormat="1" ht="19.95" customHeight="1">
      <c r="B92" s="34"/>
      <c r="C92" s="35"/>
      <c r="D92" s="199" t="s">
        <v>91</v>
      </c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35"/>
      <c r="AD92" s="35"/>
      <c r="AE92" s="35"/>
      <c r="AF92" s="35"/>
      <c r="AG92" s="184">
        <f>AG85*AS92</f>
        <v>0</v>
      </c>
      <c r="AH92" s="185"/>
      <c r="AI92" s="185"/>
      <c r="AJ92" s="185"/>
      <c r="AK92" s="185"/>
      <c r="AL92" s="185"/>
      <c r="AM92" s="185"/>
      <c r="AN92" s="185">
        <f>AG92+AV92</f>
        <v>0</v>
      </c>
      <c r="AO92" s="185"/>
      <c r="AP92" s="185"/>
      <c r="AQ92" s="36"/>
      <c r="AS92" s="105">
        <v>0</v>
      </c>
      <c r="AT92" s="106" t="s">
        <v>89</v>
      </c>
      <c r="AU92" s="106" t="s">
        <v>40</v>
      </c>
      <c r="AV92" s="107">
        <f>ROUND(IF(AU92="nulová",0,IF(OR(AU92="základná",AU92="zákl. prenesená"),AG92*L31,AG92*L32)),2)</f>
        <v>0</v>
      </c>
      <c r="BV92" s="18" t="s">
        <v>92</v>
      </c>
      <c r="BY92" s="101">
        <f>IF(AU92="základná",AV92,0)</f>
        <v>0</v>
      </c>
      <c r="BZ92" s="101">
        <f>IF(AU92="znížená",AV92,0)</f>
        <v>0</v>
      </c>
      <c r="CA92" s="101">
        <f>IF(AU92="zákl. prenesená",AV92,0)</f>
        <v>0</v>
      </c>
      <c r="CB92" s="101">
        <f>IF(AU92="zníž. prenesená",AV92,0)</f>
        <v>0</v>
      </c>
      <c r="CC92" s="101">
        <f>IF(AU92="nulová",AV92,0)</f>
        <v>0</v>
      </c>
      <c r="CD92" s="101">
        <f>IF(AU92="základná",AG92,0)</f>
        <v>0</v>
      </c>
      <c r="CE92" s="101">
        <f>IF(AU92="znížená",AG92,0)</f>
        <v>0</v>
      </c>
      <c r="CF92" s="101">
        <f>IF(AU92="zákl. prenesená",AG92,0)</f>
        <v>0</v>
      </c>
      <c r="CG92" s="101">
        <f>IF(AU92="zníž. prenesená",AG92,0)</f>
        <v>0</v>
      </c>
      <c r="CH92" s="101">
        <f>IF(AU92="nulová",AG92,0)</f>
        <v>0</v>
      </c>
      <c r="CI92" s="18">
        <f>IF(AU92="základná",1,IF(AU92="znížená",2,IF(AU92="zákl. prenesená",4,IF(AU92="zníž. prenesená",5,3))))</f>
        <v>1</v>
      </c>
      <c r="CJ92" s="18">
        <f>IF(AT92="stavebná časť",1,IF(8894="investičná časť",2,3))</f>
        <v>1</v>
      </c>
      <c r="CK92" s="18" t="str">
        <f>IF(D92="Vyplň vlastné","","x")</f>
        <v/>
      </c>
    </row>
    <row r="93" spans="1:89" s="1" customFormat="1" ht="10.8" customHeight="1"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6"/>
    </row>
    <row r="94" spans="1:89" s="1" customFormat="1" ht="30" customHeight="1">
      <c r="B94" s="34"/>
      <c r="C94" s="108" t="s">
        <v>93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87">
        <f>ROUND(AG85+AG88,2)</f>
        <v>0</v>
      </c>
      <c r="AH94" s="187"/>
      <c r="AI94" s="187"/>
      <c r="AJ94" s="187"/>
      <c r="AK94" s="187"/>
      <c r="AL94" s="187"/>
      <c r="AM94" s="187"/>
      <c r="AN94" s="187">
        <f>AN85+AN88</f>
        <v>0</v>
      </c>
      <c r="AO94" s="187"/>
      <c r="AP94" s="187"/>
      <c r="AQ94" s="36"/>
    </row>
    <row r="95" spans="1:89" s="1" customFormat="1" ht="6.9" customHeight="1">
      <c r="B95" s="58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60"/>
    </row>
    <row r="96" spans="1:89" ht="12"/>
    <row r="97" ht="12"/>
  </sheetData>
  <mergeCells count="58">
    <mergeCell ref="AN86:AP86"/>
    <mergeCell ref="AG86:AM86"/>
    <mergeCell ref="AG85:AM85"/>
    <mergeCell ref="AN85:AP85"/>
    <mergeCell ref="AM80:AP80"/>
    <mergeCell ref="AS80:AT82"/>
    <mergeCell ref="AM81:AP81"/>
    <mergeCell ref="AG83:AM83"/>
    <mergeCell ref="AN83:AP83"/>
    <mergeCell ref="D86:H86"/>
    <mergeCell ref="J86:AF86"/>
    <mergeCell ref="D90:AB90"/>
    <mergeCell ref="D91:AB91"/>
    <mergeCell ref="D92:AB92"/>
    <mergeCell ref="AG88:AM88"/>
    <mergeCell ref="AN88:AP88"/>
    <mergeCell ref="AG94:AM94"/>
    <mergeCell ref="AN94:AP94"/>
    <mergeCell ref="K6:AO6"/>
    <mergeCell ref="W34:AE34"/>
    <mergeCell ref="AK34:AO34"/>
    <mergeCell ref="L35:O35"/>
    <mergeCell ref="W35:AE35"/>
    <mergeCell ref="AK35:AO35"/>
    <mergeCell ref="X37:AB37"/>
    <mergeCell ref="AK37:AO37"/>
    <mergeCell ref="C74:AP74"/>
    <mergeCell ref="L76:AO76"/>
    <mergeCell ref="C83:G83"/>
    <mergeCell ref="I83:AF83"/>
    <mergeCell ref="AG92:AM92"/>
    <mergeCell ref="AG89:AM89"/>
    <mergeCell ref="AN89:AP89"/>
    <mergeCell ref="AG90:AM90"/>
    <mergeCell ref="AN90:AP90"/>
    <mergeCell ref="AG91:AM91"/>
    <mergeCell ref="AN91:AP91"/>
    <mergeCell ref="AN92:AP92"/>
    <mergeCell ref="C2:AP2"/>
    <mergeCell ref="C4:AP4"/>
    <mergeCell ref="AR2:BE2"/>
    <mergeCell ref="K5:AO5"/>
    <mergeCell ref="AK33:AO33"/>
    <mergeCell ref="L34:O34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</mergeCells>
  <dataValidations count="2">
    <dataValidation type="list" allowBlank="1" showInputMessage="1" showErrorMessage="1" error="Povolené sú hodnoty základná, znížená, nulová." sqref="AU89:AU93">
      <formula1>"základná, znížená, nulová"</formula1>
    </dataValidation>
    <dataValidation type="list" allowBlank="1" showInputMessage="1" showErrorMessage="1" error="Povolené sú hodnoty stavebná časť, technologická časť, investičná časť." sqref="AT89:AT93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6" location="'01 - Hľadisko, javisko - 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1"/>
  <sheetViews>
    <sheetView showGridLines="0" workbookViewId="0">
      <pane ySplit="1" topLeftCell="A2" activePane="bottomLeft" state="frozen"/>
      <selection pane="bottomLeft" activeCell="K43" sqref="K43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110"/>
      <c r="B1" s="11"/>
      <c r="C1" s="11"/>
      <c r="D1" s="12" t="s">
        <v>1</v>
      </c>
      <c r="E1" s="11"/>
      <c r="F1" s="13" t="s">
        <v>94</v>
      </c>
      <c r="G1" s="13"/>
      <c r="H1" s="242" t="s">
        <v>95</v>
      </c>
      <c r="I1" s="242"/>
      <c r="J1" s="242"/>
      <c r="K1" s="242"/>
      <c r="L1" s="13" t="s">
        <v>96</v>
      </c>
      <c r="M1" s="11"/>
      <c r="N1" s="11"/>
      <c r="O1" s="12" t="s">
        <v>97</v>
      </c>
      <c r="P1" s="11"/>
      <c r="Q1" s="11"/>
      <c r="R1" s="11"/>
      <c r="S1" s="13" t="s">
        <v>98</v>
      </c>
      <c r="T1" s="13"/>
      <c r="U1" s="110"/>
      <c r="V1" s="110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177" t="s">
        <v>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S2" s="181" t="s">
        <v>8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8" t="s">
        <v>84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179" t="s">
        <v>99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23"/>
      <c r="T4" s="17" t="s">
        <v>12</v>
      </c>
      <c r="AT4" s="18" t="s">
        <v>6</v>
      </c>
    </row>
    <row r="5" spans="1:66" ht="6.9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17</v>
      </c>
      <c r="E6" s="25"/>
      <c r="F6" s="224" t="str">
        <f>'Rekapitulácia stavby'!K6</f>
        <v>Rekonštrukcia budovy Bratislavského bábkového divadla (REVÍZIA  2018)</v>
      </c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5"/>
      <c r="R6" s="23"/>
    </row>
    <row r="7" spans="1:66" s="1" customFormat="1" ht="32.85" customHeight="1">
      <c r="B7" s="34"/>
      <c r="C7" s="35"/>
      <c r="D7" s="28" t="s">
        <v>100</v>
      </c>
      <c r="E7" s="35"/>
      <c r="F7" s="188" t="s">
        <v>101</v>
      </c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35"/>
      <c r="R7" s="36"/>
    </row>
    <row r="8" spans="1:66" s="1" customFormat="1" ht="14.4" customHeight="1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5</v>
      </c>
      <c r="P8" s="35"/>
      <c r="Q8" s="35"/>
      <c r="R8" s="36"/>
    </row>
    <row r="9" spans="1:66" s="1" customFormat="1" ht="14.4" customHeight="1">
      <c r="B9" s="34"/>
      <c r="C9" s="35"/>
      <c r="D9" s="29" t="s">
        <v>21</v>
      </c>
      <c r="E9" s="35"/>
      <c r="F9" s="27" t="s">
        <v>22</v>
      </c>
      <c r="G9" s="35"/>
      <c r="H9" s="35"/>
      <c r="I9" s="35"/>
      <c r="J9" s="35"/>
      <c r="K9" s="35"/>
      <c r="L9" s="35"/>
      <c r="M9" s="29" t="s">
        <v>23</v>
      </c>
      <c r="N9" s="35"/>
      <c r="O9" s="243" t="str">
        <f>'Rekapitulácia stavby'!AN8</f>
        <v>13. 12. 2018</v>
      </c>
      <c r="P9" s="226"/>
      <c r="Q9" s="35"/>
      <c r="R9" s="36"/>
    </row>
    <row r="10" spans="1:66" s="1" customFormat="1" ht="10.8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" customHeight="1">
      <c r="B11" s="34"/>
      <c r="C11" s="35"/>
      <c r="D11" s="29" t="s">
        <v>25</v>
      </c>
      <c r="E11" s="35"/>
      <c r="F11" s="35"/>
      <c r="G11" s="35"/>
      <c r="H11" s="35"/>
      <c r="I11" s="35"/>
      <c r="J11" s="35"/>
      <c r="K11" s="35"/>
      <c r="L11" s="35"/>
      <c r="M11" s="29" t="s">
        <v>26</v>
      </c>
      <c r="N11" s="35"/>
      <c r="O11" s="183" t="s">
        <v>5</v>
      </c>
      <c r="P11" s="183"/>
      <c r="Q11" s="35"/>
      <c r="R11" s="36"/>
    </row>
    <row r="12" spans="1:66" s="1" customFormat="1" ht="18" customHeight="1">
      <c r="B12" s="34"/>
      <c r="C12" s="35"/>
      <c r="D12" s="35"/>
      <c r="E12" s="27" t="s">
        <v>27</v>
      </c>
      <c r="F12" s="35"/>
      <c r="G12" s="35"/>
      <c r="H12" s="35"/>
      <c r="I12" s="35"/>
      <c r="J12" s="35"/>
      <c r="K12" s="35"/>
      <c r="L12" s="35"/>
      <c r="M12" s="29" t="s">
        <v>28</v>
      </c>
      <c r="N12" s="35"/>
      <c r="O12" s="183" t="s">
        <v>5</v>
      </c>
      <c r="P12" s="183"/>
      <c r="Q12" s="35"/>
      <c r="R12" s="36"/>
    </row>
    <row r="13" spans="1:66" s="1" customFormat="1" ht="6.9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" customHeight="1">
      <c r="B14" s="34"/>
      <c r="C14" s="35"/>
      <c r="D14" s="29" t="s">
        <v>29</v>
      </c>
      <c r="E14" s="35"/>
      <c r="F14" s="35"/>
      <c r="G14" s="35"/>
      <c r="H14" s="35"/>
      <c r="I14" s="35"/>
      <c r="J14" s="35"/>
      <c r="K14" s="35"/>
      <c r="L14" s="35"/>
      <c r="M14" s="29" t="s">
        <v>26</v>
      </c>
      <c r="N14" s="35"/>
      <c r="O14" s="244" t="str">
        <f>IF('Rekapitulácia stavby'!AN13="","",'Rekapitulácia stavby'!AN13)</f>
        <v>Vyplň údaj</v>
      </c>
      <c r="P14" s="183"/>
      <c r="Q14" s="35"/>
      <c r="R14" s="36"/>
    </row>
    <row r="15" spans="1:66" s="1" customFormat="1" ht="18" customHeight="1">
      <c r="B15" s="34"/>
      <c r="C15" s="35"/>
      <c r="D15" s="35"/>
      <c r="E15" s="244" t="str">
        <f>IF('Rekapitulácia stavby'!E14="","",'Rekapitulácia stavby'!E14)</f>
        <v>Vyplň údaj</v>
      </c>
      <c r="F15" s="245"/>
      <c r="G15" s="245"/>
      <c r="H15" s="245"/>
      <c r="I15" s="245"/>
      <c r="J15" s="245"/>
      <c r="K15" s="245"/>
      <c r="L15" s="245"/>
      <c r="M15" s="29" t="s">
        <v>28</v>
      </c>
      <c r="N15" s="35"/>
      <c r="O15" s="244" t="str">
        <f>IF('Rekapitulácia stavby'!AN14="","",'Rekapitulácia stavby'!AN14)</f>
        <v>Vyplň údaj</v>
      </c>
      <c r="P15" s="183"/>
      <c r="Q15" s="35"/>
      <c r="R15" s="36"/>
    </row>
    <row r="16" spans="1:66" s="1" customFormat="1" ht="6.9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" customHeight="1">
      <c r="B17" s="34"/>
      <c r="C17" s="35"/>
      <c r="D17" s="29" t="s">
        <v>31</v>
      </c>
      <c r="E17" s="35"/>
      <c r="F17" s="35"/>
      <c r="G17" s="35"/>
      <c r="H17" s="35"/>
      <c r="I17" s="35"/>
      <c r="J17" s="35"/>
      <c r="K17" s="35"/>
      <c r="L17" s="35"/>
      <c r="M17" s="29" t="s">
        <v>26</v>
      </c>
      <c r="N17" s="35"/>
      <c r="O17" s="183" t="str">
        <f>IF('Rekapitulácia stavby'!AN16="","",'Rekapitulácia stavby'!AN16)</f>
        <v/>
      </c>
      <c r="P17" s="183"/>
      <c r="Q17" s="35"/>
      <c r="R17" s="36"/>
    </row>
    <row r="18" spans="2:18" s="1" customFormat="1" ht="18" customHeight="1">
      <c r="B18" s="34"/>
      <c r="C18" s="35"/>
      <c r="D18" s="35"/>
      <c r="E18" s="27" t="str">
        <f>IF('Rekapitulácia stavby'!E17="","",'Rekapitulácia stavby'!E17)</f>
        <v xml:space="preserve"> </v>
      </c>
      <c r="F18" s="35"/>
      <c r="G18" s="35"/>
      <c r="H18" s="35"/>
      <c r="I18" s="35"/>
      <c r="J18" s="35"/>
      <c r="K18" s="35"/>
      <c r="L18" s="35"/>
      <c r="M18" s="29" t="s">
        <v>28</v>
      </c>
      <c r="N18" s="35"/>
      <c r="O18" s="183" t="str">
        <f>IF('Rekapitulácia stavby'!AN17="","",'Rekapitulácia stavby'!AN17)</f>
        <v/>
      </c>
      <c r="P18" s="183"/>
      <c r="Q18" s="35"/>
      <c r="R18" s="36"/>
    </row>
    <row r="19" spans="2:18" s="1" customFormat="1" ht="6.9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" customHeight="1">
      <c r="B20" s="34"/>
      <c r="C20" s="35"/>
      <c r="D20" s="29" t="s">
        <v>34</v>
      </c>
      <c r="E20" s="35"/>
      <c r="F20" s="35"/>
      <c r="G20" s="35"/>
      <c r="H20" s="35"/>
      <c r="I20" s="35"/>
      <c r="J20" s="35"/>
      <c r="K20" s="35"/>
      <c r="L20" s="35"/>
      <c r="M20" s="29" t="s">
        <v>26</v>
      </c>
      <c r="N20" s="35"/>
      <c r="O20" s="183" t="str">
        <f>IF('Rekapitulácia stavby'!AN19="","",'Rekapitulácia stavby'!AN19)</f>
        <v/>
      </c>
      <c r="P20" s="183"/>
      <c r="Q20" s="35"/>
      <c r="R20" s="36"/>
    </row>
    <row r="21" spans="2:18" s="1" customFormat="1" ht="18" customHeight="1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28</v>
      </c>
      <c r="N21" s="35"/>
      <c r="O21" s="183" t="str">
        <f>IF('Rekapitulácia stavby'!AN20="","",'Rekapitulácia stavby'!AN20)</f>
        <v/>
      </c>
      <c r="P21" s="183"/>
      <c r="Q21" s="35"/>
      <c r="R21" s="36"/>
    </row>
    <row r="22" spans="2:18" s="1" customFormat="1" ht="6.9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" customHeight="1">
      <c r="B23" s="34"/>
      <c r="C23" s="35"/>
      <c r="D23" s="29" t="s">
        <v>35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171" t="s">
        <v>5</v>
      </c>
      <c r="F24" s="171"/>
      <c r="G24" s="171"/>
      <c r="H24" s="171"/>
      <c r="I24" s="171"/>
      <c r="J24" s="171"/>
      <c r="K24" s="171"/>
      <c r="L24" s="171"/>
      <c r="M24" s="35"/>
      <c r="N24" s="35"/>
      <c r="O24" s="35"/>
      <c r="P24" s="35"/>
      <c r="Q24" s="35"/>
      <c r="R24" s="36"/>
    </row>
    <row r="25" spans="2:18" s="1" customFormat="1" ht="6.9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" customHeight="1">
      <c r="B27" s="34"/>
      <c r="C27" s="35"/>
      <c r="D27" s="111" t="s">
        <v>102</v>
      </c>
      <c r="E27" s="35"/>
      <c r="F27" s="35"/>
      <c r="G27" s="35"/>
      <c r="H27" s="35"/>
      <c r="I27" s="35"/>
      <c r="J27" s="35"/>
      <c r="K27" s="35"/>
      <c r="L27" s="35"/>
      <c r="M27" s="172">
        <f>N86</f>
        <v>0</v>
      </c>
      <c r="N27" s="172"/>
      <c r="O27" s="172"/>
      <c r="P27" s="172"/>
      <c r="Q27" s="35"/>
      <c r="R27" s="36"/>
    </row>
    <row r="28" spans="2:18" s="1" customFormat="1" ht="14.4" customHeight="1">
      <c r="B28" s="34"/>
      <c r="C28" s="35"/>
      <c r="D28" s="33" t="s">
        <v>88</v>
      </c>
      <c r="E28" s="35"/>
      <c r="F28" s="35"/>
      <c r="G28" s="35"/>
      <c r="H28" s="35"/>
      <c r="I28" s="35"/>
      <c r="J28" s="35"/>
      <c r="K28" s="35"/>
      <c r="L28" s="35"/>
      <c r="M28" s="172">
        <f>N94</f>
        <v>0</v>
      </c>
      <c r="N28" s="172"/>
      <c r="O28" s="172"/>
      <c r="P28" s="172"/>
      <c r="Q28" s="35"/>
      <c r="R28" s="36"/>
    </row>
    <row r="29" spans="2:18" s="1" customFormat="1" ht="6.9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12" t="s">
        <v>38</v>
      </c>
      <c r="E30" s="35"/>
      <c r="F30" s="35"/>
      <c r="G30" s="35"/>
      <c r="H30" s="35"/>
      <c r="I30" s="35"/>
      <c r="J30" s="35"/>
      <c r="K30" s="35"/>
      <c r="L30" s="35"/>
      <c r="M30" s="219">
        <f>ROUND(M27+M28,2)</f>
        <v>0</v>
      </c>
      <c r="N30" s="220"/>
      <c r="O30" s="220"/>
      <c r="P30" s="220"/>
      <c r="Q30" s="35"/>
      <c r="R30" s="36"/>
    </row>
    <row r="31" spans="2:18" s="1" customFormat="1" ht="6.9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" customHeight="1">
      <c r="B32" s="34"/>
      <c r="C32" s="35"/>
      <c r="D32" s="41" t="s">
        <v>39</v>
      </c>
      <c r="E32" s="41" t="s">
        <v>40</v>
      </c>
      <c r="F32" s="42">
        <v>0.2</v>
      </c>
      <c r="G32" s="113" t="s">
        <v>41</v>
      </c>
      <c r="H32" s="221">
        <f>(SUM(BE94:BE101)+SUM(BE119:BE147))</f>
        <v>0</v>
      </c>
      <c r="I32" s="220"/>
      <c r="J32" s="220"/>
      <c r="K32" s="35"/>
      <c r="L32" s="35"/>
      <c r="M32" s="221">
        <f>ROUND((SUM(BE94:BE101)+SUM(BE119:BE147)), 2)*F32</f>
        <v>0</v>
      </c>
      <c r="N32" s="220"/>
      <c r="O32" s="220"/>
      <c r="P32" s="220"/>
      <c r="Q32" s="35"/>
      <c r="R32" s="36"/>
    </row>
    <row r="33" spans="2:18" s="1" customFormat="1" ht="14.4" customHeight="1">
      <c r="B33" s="34"/>
      <c r="C33" s="35"/>
      <c r="D33" s="35"/>
      <c r="E33" s="41" t="s">
        <v>42</v>
      </c>
      <c r="F33" s="42">
        <v>0.2</v>
      </c>
      <c r="G33" s="113" t="s">
        <v>41</v>
      </c>
      <c r="H33" s="221">
        <f>(SUM(BF94:BF101)+SUM(BF119:BF147))</f>
        <v>0</v>
      </c>
      <c r="I33" s="220"/>
      <c r="J33" s="220"/>
      <c r="K33" s="35"/>
      <c r="L33" s="35"/>
      <c r="M33" s="221">
        <f>ROUND((SUM(BF94:BF101)+SUM(BF119:BF147)), 2)*F33</f>
        <v>0</v>
      </c>
      <c r="N33" s="220"/>
      <c r="O33" s="220"/>
      <c r="P33" s="220"/>
      <c r="Q33" s="35"/>
      <c r="R33" s="36"/>
    </row>
    <row r="34" spans="2:18" s="1" customFormat="1" ht="14.4" hidden="1" customHeight="1">
      <c r="B34" s="34"/>
      <c r="C34" s="35"/>
      <c r="D34" s="35"/>
      <c r="E34" s="41" t="s">
        <v>43</v>
      </c>
      <c r="F34" s="42">
        <v>0.2</v>
      </c>
      <c r="G34" s="113" t="s">
        <v>41</v>
      </c>
      <c r="H34" s="221">
        <f>(SUM(BG94:BG101)+SUM(BG119:BG147))</f>
        <v>0</v>
      </c>
      <c r="I34" s="220"/>
      <c r="J34" s="220"/>
      <c r="K34" s="35"/>
      <c r="L34" s="35"/>
      <c r="M34" s="221">
        <v>0</v>
      </c>
      <c r="N34" s="220"/>
      <c r="O34" s="220"/>
      <c r="P34" s="220"/>
      <c r="Q34" s="35"/>
      <c r="R34" s="36"/>
    </row>
    <row r="35" spans="2:18" s="1" customFormat="1" ht="14.4" hidden="1" customHeight="1">
      <c r="B35" s="34"/>
      <c r="C35" s="35"/>
      <c r="D35" s="35"/>
      <c r="E35" s="41" t="s">
        <v>44</v>
      </c>
      <c r="F35" s="42">
        <v>0.2</v>
      </c>
      <c r="G35" s="113" t="s">
        <v>41</v>
      </c>
      <c r="H35" s="221">
        <f>(SUM(BH94:BH101)+SUM(BH119:BH147))</f>
        <v>0</v>
      </c>
      <c r="I35" s="220"/>
      <c r="J35" s="220"/>
      <c r="K35" s="35"/>
      <c r="L35" s="35"/>
      <c r="M35" s="221">
        <v>0</v>
      </c>
      <c r="N35" s="220"/>
      <c r="O35" s="220"/>
      <c r="P35" s="220"/>
      <c r="Q35" s="35"/>
      <c r="R35" s="36"/>
    </row>
    <row r="36" spans="2:18" s="1" customFormat="1" ht="14.4" hidden="1" customHeight="1">
      <c r="B36" s="34"/>
      <c r="C36" s="35"/>
      <c r="D36" s="35"/>
      <c r="E36" s="41" t="s">
        <v>45</v>
      </c>
      <c r="F36" s="42">
        <v>0</v>
      </c>
      <c r="G36" s="113" t="s">
        <v>41</v>
      </c>
      <c r="H36" s="221">
        <f>(SUM(BI94:BI101)+SUM(BI119:BI147))</f>
        <v>0</v>
      </c>
      <c r="I36" s="220"/>
      <c r="J36" s="220"/>
      <c r="K36" s="35"/>
      <c r="L36" s="35"/>
      <c r="M36" s="221">
        <v>0</v>
      </c>
      <c r="N36" s="220"/>
      <c r="O36" s="220"/>
      <c r="P36" s="220"/>
      <c r="Q36" s="35"/>
      <c r="R36" s="36"/>
    </row>
    <row r="37" spans="2:18" s="1" customFormat="1" ht="6.9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9"/>
      <c r="D38" s="114" t="s">
        <v>46</v>
      </c>
      <c r="E38" s="74"/>
      <c r="F38" s="74"/>
      <c r="G38" s="115" t="s">
        <v>47</v>
      </c>
      <c r="H38" s="116" t="s">
        <v>48</v>
      </c>
      <c r="I38" s="74"/>
      <c r="J38" s="74"/>
      <c r="K38" s="74"/>
      <c r="L38" s="222">
        <f>SUM(M30:M36)</f>
        <v>0</v>
      </c>
      <c r="M38" s="222"/>
      <c r="N38" s="222"/>
      <c r="O38" s="222"/>
      <c r="P38" s="223"/>
      <c r="Q38" s="109"/>
      <c r="R38" s="36"/>
    </row>
    <row r="39" spans="2:18" s="1" customFormat="1" ht="14.4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ht="12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ht="12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ht="12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ht="12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ht="12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ht="12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ht="12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s="1" customFormat="1">
      <c r="B48" s="34"/>
      <c r="C48" s="35"/>
      <c r="D48" s="49" t="s">
        <v>49</v>
      </c>
      <c r="E48" s="50"/>
      <c r="F48" s="50"/>
      <c r="G48" s="50"/>
      <c r="H48" s="51"/>
      <c r="I48" s="35"/>
      <c r="J48" s="49" t="s">
        <v>50</v>
      </c>
      <c r="K48" s="50"/>
      <c r="L48" s="50"/>
      <c r="M48" s="50"/>
      <c r="N48" s="50"/>
      <c r="O48" s="50"/>
      <c r="P48" s="51"/>
      <c r="Q48" s="35"/>
      <c r="R48" s="36"/>
    </row>
    <row r="49" spans="2:18" ht="12">
      <c r="B49" s="22"/>
      <c r="C49" s="25"/>
      <c r="D49" s="52"/>
      <c r="E49" s="25"/>
      <c r="F49" s="25"/>
      <c r="G49" s="25"/>
      <c r="H49" s="53"/>
      <c r="I49" s="25"/>
      <c r="J49" s="52"/>
      <c r="K49" s="25"/>
      <c r="L49" s="25"/>
      <c r="M49" s="25"/>
      <c r="N49" s="25"/>
      <c r="O49" s="25"/>
      <c r="P49" s="53"/>
      <c r="Q49" s="25"/>
      <c r="R49" s="23"/>
    </row>
    <row r="50" spans="2:18" ht="12">
      <c r="B50" s="22"/>
      <c r="C50" s="25"/>
      <c r="D50" s="52"/>
      <c r="E50" s="25"/>
      <c r="F50" s="25"/>
      <c r="G50" s="25"/>
      <c r="H50" s="53"/>
      <c r="I50" s="25"/>
      <c r="J50" s="52"/>
      <c r="K50" s="25"/>
      <c r="L50" s="25"/>
      <c r="M50" s="25"/>
      <c r="N50" s="25"/>
      <c r="O50" s="25"/>
      <c r="P50" s="53"/>
      <c r="Q50" s="25"/>
      <c r="R50" s="23"/>
    </row>
    <row r="51" spans="2:18" ht="12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ht="12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ht="12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ht="12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ht="12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ht="12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s="1" customFormat="1">
      <c r="B57" s="34"/>
      <c r="C57" s="35"/>
      <c r="D57" s="54" t="s">
        <v>51</v>
      </c>
      <c r="E57" s="55"/>
      <c r="F57" s="55"/>
      <c r="G57" s="56" t="s">
        <v>52</v>
      </c>
      <c r="H57" s="57"/>
      <c r="I57" s="35"/>
      <c r="J57" s="54" t="s">
        <v>51</v>
      </c>
      <c r="K57" s="55"/>
      <c r="L57" s="55"/>
      <c r="M57" s="55"/>
      <c r="N57" s="56" t="s">
        <v>52</v>
      </c>
      <c r="O57" s="55"/>
      <c r="P57" s="57"/>
      <c r="Q57" s="35"/>
      <c r="R57" s="36"/>
    </row>
    <row r="58" spans="2:18" ht="12">
      <c r="B58" s="2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3"/>
    </row>
    <row r="59" spans="2:18" s="1" customFormat="1">
      <c r="B59" s="34"/>
      <c r="C59" s="35"/>
      <c r="D59" s="49" t="s">
        <v>53</v>
      </c>
      <c r="E59" s="50"/>
      <c r="F59" s="50"/>
      <c r="G59" s="50"/>
      <c r="H59" s="51"/>
      <c r="I59" s="35"/>
      <c r="J59" s="49" t="s">
        <v>54</v>
      </c>
      <c r="K59" s="50"/>
      <c r="L59" s="50"/>
      <c r="M59" s="50"/>
      <c r="N59" s="50"/>
      <c r="O59" s="50"/>
      <c r="P59" s="51"/>
      <c r="Q59" s="35"/>
      <c r="R59" s="36"/>
    </row>
    <row r="60" spans="2:18" ht="12">
      <c r="B60" s="22"/>
      <c r="C60" s="25"/>
      <c r="D60" s="52"/>
      <c r="E60" s="25"/>
      <c r="F60" s="25"/>
      <c r="G60" s="25"/>
      <c r="H60" s="53"/>
      <c r="I60" s="25"/>
      <c r="J60" s="52"/>
      <c r="K60" s="25"/>
      <c r="L60" s="25"/>
      <c r="M60" s="25"/>
      <c r="N60" s="25"/>
      <c r="O60" s="25"/>
      <c r="P60" s="53"/>
      <c r="Q60" s="25"/>
      <c r="R60" s="23"/>
    </row>
    <row r="61" spans="2:18" ht="12">
      <c r="B61" s="22"/>
      <c r="C61" s="25"/>
      <c r="D61" s="52"/>
      <c r="E61" s="25"/>
      <c r="F61" s="25"/>
      <c r="G61" s="25"/>
      <c r="H61" s="53"/>
      <c r="I61" s="25"/>
      <c r="J61" s="52"/>
      <c r="K61" s="25"/>
      <c r="L61" s="25"/>
      <c r="M61" s="25"/>
      <c r="N61" s="25"/>
      <c r="O61" s="25"/>
      <c r="P61" s="53"/>
      <c r="Q61" s="25"/>
      <c r="R61" s="23"/>
    </row>
    <row r="62" spans="2:18" ht="12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ht="12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ht="12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ht="12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ht="12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ht="12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s="1" customFormat="1">
      <c r="B68" s="34"/>
      <c r="C68" s="35"/>
      <c r="D68" s="54" t="s">
        <v>51</v>
      </c>
      <c r="E68" s="55"/>
      <c r="F68" s="55"/>
      <c r="G68" s="56" t="s">
        <v>52</v>
      </c>
      <c r="H68" s="57"/>
      <c r="I68" s="35"/>
      <c r="J68" s="54" t="s">
        <v>51</v>
      </c>
      <c r="K68" s="55"/>
      <c r="L68" s="55"/>
      <c r="M68" s="55"/>
      <c r="N68" s="56" t="s">
        <v>52</v>
      </c>
      <c r="O68" s="55"/>
      <c r="P68" s="57"/>
      <c r="Q68" s="35"/>
      <c r="R68" s="36"/>
    </row>
    <row r="69" spans="2:18" s="1" customFormat="1" ht="14.4" customHeight="1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/>
    </row>
    <row r="73" spans="2:18" s="1" customFormat="1" ht="6.9" customHeight="1"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3"/>
    </row>
    <row r="74" spans="2:18" s="1" customFormat="1" ht="36.9" customHeight="1">
      <c r="B74" s="34"/>
      <c r="C74" s="179" t="s">
        <v>103</v>
      </c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36"/>
    </row>
    <row r="75" spans="2:18" s="1" customFormat="1" ht="6.9" customHeight="1"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/>
    </row>
    <row r="76" spans="2:18" s="1" customFormat="1" ht="30" customHeight="1">
      <c r="B76" s="34"/>
      <c r="C76" s="29" t="s">
        <v>17</v>
      </c>
      <c r="D76" s="35"/>
      <c r="E76" s="35"/>
      <c r="F76" s="224" t="str">
        <f>F6</f>
        <v>Rekonštrukcia budovy Bratislavského bábkového divadla (REVÍZIA  2018)</v>
      </c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35"/>
      <c r="R76" s="36"/>
    </row>
    <row r="77" spans="2:18" s="1" customFormat="1" ht="36.9" customHeight="1">
      <c r="B77" s="34"/>
      <c r="C77" s="68" t="s">
        <v>100</v>
      </c>
      <c r="D77" s="35"/>
      <c r="E77" s="35"/>
      <c r="F77" s="193" t="str">
        <f>F7</f>
        <v>01 - Hľadisko, javisko - búracie práce (REVÍZIA 2018)</v>
      </c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35"/>
      <c r="R77" s="36"/>
    </row>
    <row r="78" spans="2:18" s="1" customFormat="1" ht="6.9" customHeight="1"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6"/>
    </row>
    <row r="79" spans="2:18" s="1" customFormat="1" ht="18" customHeight="1">
      <c r="B79" s="34"/>
      <c r="C79" s="29" t="s">
        <v>21</v>
      </c>
      <c r="D79" s="35"/>
      <c r="E79" s="35"/>
      <c r="F79" s="27" t="str">
        <f>F9</f>
        <v xml:space="preserve"> </v>
      </c>
      <c r="G79" s="35"/>
      <c r="H79" s="35"/>
      <c r="I79" s="35"/>
      <c r="J79" s="35"/>
      <c r="K79" s="29" t="s">
        <v>23</v>
      </c>
      <c r="L79" s="35"/>
      <c r="M79" s="226" t="str">
        <f>IF(O9="","",O9)</f>
        <v>13. 12. 2018</v>
      </c>
      <c r="N79" s="226"/>
      <c r="O79" s="226"/>
      <c r="P79" s="226"/>
      <c r="Q79" s="35"/>
      <c r="R79" s="36"/>
    </row>
    <row r="80" spans="2:18" s="1" customFormat="1" ht="6.9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3.2">
      <c r="B81" s="34"/>
      <c r="C81" s="29" t="s">
        <v>25</v>
      </c>
      <c r="D81" s="35"/>
      <c r="E81" s="35"/>
      <c r="F81" s="27" t="str">
        <f>E12</f>
        <v>Bratislavský samostatný kraj</v>
      </c>
      <c r="G81" s="35"/>
      <c r="H81" s="35"/>
      <c r="I81" s="35"/>
      <c r="J81" s="35"/>
      <c r="K81" s="29" t="s">
        <v>31</v>
      </c>
      <c r="L81" s="35"/>
      <c r="M81" s="183" t="str">
        <f>E18</f>
        <v xml:space="preserve"> </v>
      </c>
      <c r="N81" s="183"/>
      <c r="O81" s="183"/>
      <c r="P81" s="183"/>
      <c r="Q81" s="183"/>
      <c r="R81" s="36"/>
    </row>
    <row r="82" spans="2:65" s="1" customFormat="1" ht="14.4" customHeight="1">
      <c r="B82" s="34"/>
      <c r="C82" s="29" t="s">
        <v>29</v>
      </c>
      <c r="D82" s="35"/>
      <c r="E82" s="35"/>
      <c r="F82" s="27" t="str">
        <f>IF(E15="","",E15)</f>
        <v>Vyplň údaj</v>
      </c>
      <c r="G82" s="35"/>
      <c r="H82" s="35"/>
      <c r="I82" s="35"/>
      <c r="J82" s="35"/>
      <c r="K82" s="29" t="s">
        <v>34</v>
      </c>
      <c r="L82" s="35"/>
      <c r="M82" s="183" t="str">
        <f>E21</f>
        <v xml:space="preserve"> </v>
      </c>
      <c r="N82" s="183"/>
      <c r="O82" s="183"/>
      <c r="P82" s="183"/>
      <c r="Q82" s="183"/>
      <c r="R82" s="36"/>
    </row>
    <row r="83" spans="2:65" s="1" customFormat="1" ht="10.35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65" s="1" customFormat="1" ht="29.25" customHeight="1">
      <c r="B84" s="34"/>
      <c r="C84" s="227" t="s">
        <v>104</v>
      </c>
      <c r="D84" s="228"/>
      <c r="E84" s="228"/>
      <c r="F84" s="228"/>
      <c r="G84" s="228"/>
      <c r="H84" s="109"/>
      <c r="I84" s="109"/>
      <c r="J84" s="109"/>
      <c r="K84" s="109"/>
      <c r="L84" s="109"/>
      <c r="M84" s="109"/>
      <c r="N84" s="227" t="s">
        <v>105</v>
      </c>
      <c r="O84" s="228"/>
      <c r="P84" s="228"/>
      <c r="Q84" s="228"/>
      <c r="R84" s="36"/>
    </row>
    <row r="85" spans="2:65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>
      <c r="B86" s="34"/>
      <c r="C86" s="117" t="s">
        <v>106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186">
        <f>N119</f>
        <v>0</v>
      </c>
      <c r="O86" s="229"/>
      <c r="P86" s="229"/>
      <c r="Q86" s="229"/>
      <c r="R86" s="36"/>
      <c r="AU86" s="18" t="s">
        <v>107</v>
      </c>
    </row>
    <row r="87" spans="2:65" s="6" customFormat="1" ht="24.9" customHeight="1">
      <c r="B87" s="118"/>
      <c r="C87" s="119"/>
      <c r="D87" s="120" t="s">
        <v>108</v>
      </c>
      <c r="E87" s="119"/>
      <c r="F87" s="119"/>
      <c r="G87" s="119"/>
      <c r="H87" s="119"/>
      <c r="I87" s="119"/>
      <c r="J87" s="119"/>
      <c r="K87" s="119"/>
      <c r="L87" s="119"/>
      <c r="M87" s="119"/>
      <c r="N87" s="230">
        <f>N120</f>
        <v>0</v>
      </c>
      <c r="O87" s="231"/>
      <c r="P87" s="231"/>
      <c r="Q87" s="231"/>
      <c r="R87" s="121"/>
    </row>
    <row r="88" spans="2:65" s="7" customFormat="1" ht="19.95" customHeight="1">
      <c r="B88" s="122"/>
      <c r="C88" s="123"/>
      <c r="D88" s="97" t="s">
        <v>109</v>
      </c>
      <c r="E88" s="123"/>
      <c r="F88" s="123"/>
      <c r="G88" s="123"/>
      <c r="H88" s="123"/>
      <c r="I88" s="123"/>
      <c r="J88" s="123"/>
      <c r="K88" s="123"/>
      <c r="L88" s="123"/>
      <c r="M88" s="123"/>
      <c r="N88" s="185">
        <f>N121</f>
        <v>0</v>
      </c>
      <c r="O88" s="232"/>
      <c r="P88" s="232"/>
      <c r="Q88" s="232"/>
      <c r="R88" s="124"/>
    </row>
    <row r="89" spans="2:65" s="7" customFormat="1" ht="19.95" customHeight="1">
      <c r="B89" s="122"/>
      <c r="C89" s="123"/>
      <c r="D89" s="97" t="s">
        <v>110</v>
      </c>
      <c r="E89" s="123"/>
      <c r="F89" s="123"/>
      <c r="G89" s="123"/>
      <c r="H89" s="123"/>
      <c r="I89" s="123"/>
      <c r="J89" s="123"/>
      <c r="K89" s="123"/>
      <c r="L89" s="123"/>
      <c r="M89" s="123"/>
      <c r="N89" s="185">
        <f>N141</f>
        <v>0</v>
      </c>
      <c r="O89" s="232"/>
      <c r="P89" s="232"/>
      <c r="Q89" s="232"/>
      <c r="R89" s="124"/>
    </row>
    <row r="90" spans="2:65" s="6" customFormat="1" ht="24.9" customHeight="1">
      <c r="B90" s="118"/>
      <c r="C90" s="119"/>
      <c r="D90" s="120" t="s">
        <v>111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30">
        <f>N143</f>
        <v>0</v>
      </c>
      <c r="O90" s="231"/>
      <c r="P90" s="231"/>
      <c r="Q90" s="231"/>
      <c r="R90" s="121"/>
    </row>
    <row r="91" spans="2:65" s="7" customFormat="1" ht="19.95" customHeight="1">
      <c r="B91" s="122"/>
      <c r="C91" s="123"/>
      <c r="D91" s="97" t="s">
        <v>112</v>
      </c>
      <c r="E91" s="123"/>
      <c r="F91" s="123"/>
      <c r="G91" s="123"/>
      <c r="H91" s="123"/>
      <c r="I91" s="123"/>
      <c r="J91" s="123"/>
      <c r="K91" s="123"/>
      <c r="L91" s="123"/>
      <c r="M91" s="123"/>
      <c r="N91" s="185">
        <f>N144</f>
        <v>0</v>
      </c>
      <c r="O91" s="232"/>
      <c r="P91" s="232"/>
      <c r="Q91" s="232"/>
      <c r="R91" s="124"/>
    </row>
    <row r="92" spans="2:65" s="7" customFormat="1" ht="19.95" customHeight="1">
      <c r="B92" s="122"/>
      <c r="C92" s="123"/>
      <c r="D92" s="97" t="s">
        <v>113</v>
      </c>
      <c r="E92" s="123"/>
      <c r="F92" s="123"/>
      <c r="G92" s="123"/>
      <c r="H92" s="123"/>
      <c r="I92" s="123"/>
      <c r="J92" s="123"/>
      <c r="K92" s="123"/>
      <c r="L92" s="123"/>
      <c r="M92" s="123"/>
      <c r="N92" s="185">
        <f>N146</f>
        <v>0</v>
      </c>
      <c r="O92" s="232"/>
      <c r="P92" s="232"/>
      <c r="Q92" s="232"/>
      <c r="R92" s="124"/>
    </row>
    <row r="93" spans="2:65" s="1" customFormat="1" ht="21.75" customHeight="1"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6"/>
    </row>
    <row r="94" spans="2:65" s="1" customFormat="1" ht="29.25" customHeight="1">
      <c r="B94" s="34"/>
      <c r="C94" s="117" t="s">
        <v>114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229">
        <f>ROUND(N95+N96+N97+N98+N99+N100,2)</f>
        <v>0</v>
      </c>
      <c r="O94" s="233"/>
      <c r="P94" s="233"/>
      <c r="Q94" s="233"/>
      <c r="R94" s="36"/>
      <c r="T94" s="125"/>
      <c r="U94" s="126" t="s">
        <v>39</v>
      </c>
    </row>
    <row r="95" spans="2:65" s="1" customFormat="1" ht="18" customHeight="1">
      <c r="B95" s="127"/>
      <c r="C95" s="128"/>
      <c r="D95" s="199" t="s">
        <v>115</v>
      </c>
      <c r="E95" s="234"/>
      <c r="F95" s="234"/>
      <c r="G95" s="234"/>
      <c r="H95" s="234"/>
      <c r="I95" s="128"/>
      <c r="J95" s="128"/>
      <c r="K95" s="128"/>
      <c r="L95" s="128"/>
      <c r="M95" s="128"/>
      <c r="N95" s="184">
        <f>ROUND(N86*T95,2)</f>
        <v>0</v>
      </c>
      <c r="O95" s="235"/>
      <c r="P95" s="235"/>
      <c r="Q95" s="235"/>
      <c r="R95" s="130"/>
      <c r="S95" s="131"/>
      <c r="T95" s="132"/>
      <c r="U95" s="133" t="s">
        <v>42</v>
      </c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4" t="s">
        <v>116</v>
      </c>
      <c r="AZ95" s="131"/>
      <c r="BA95" s="131"/>
      <c r="BB95" s="131"/>
      <c r="BC95" s="131"/>
      <c r="BD95" s="131"/>
      <c r="BE95" s="135">
        <f t="shared" ref="BE95:BE100" si="0">IF(U95="základná",N95,0)</f>
        <v>0</v>
      </c>
      <c r="BF95" s="135">
        <f t="shared" ref="BF95:BF100" si="1">IF(U95="znížená",N95,0)</f>
        <v>0</v>
      </c>
      <c r="BG95" s="135">
        <f t="shared" ref="BG95:BG100" si="2">IF(U95="zákl. prenesená",N95,0)</f>
        <v>0</v>
      </c>
      <c r="BH95" s="135">
        <f t="shared" ref="BH95:BH100" si="3">IF(U95="zníž. prenesená",N95,0)</f>
        <v>0</v>
      </c>
      <c r="BI95" s="135">
        <f t="shared" ref="BI95:BI100" si="4">IF(U95="nulová",N95,0)</f>
        <v>0</v>
      </c>
      <c r="BJ95" s="134" t="s">
        <v>117</v>
      </c>
      <c r="BK95" s="131"/>
      <c r="BL95" s="131"/>
      <c r="BM95" s="131"/>
    </row>
    <row r="96" spans="2:65" s="1" customFormat="1" ht="18" customHeight="1">
      <c r="B96" s="127"/>
      <c r="C96" s="128"/>
      <c r="D96" s="199" t="s">
        <v>118</v>
      </c>
      <c r="E96" s="234"/>
      <c r="F96" s="234"/>
      <c r="G96" s="234"/>
      <c r="H96" s="234"/>
      <c r="I96" s="128"/>
      <c r="J96" s="128"/>
      <c r="K96" s="128"/>
      <c r="L96" s="128"/>
      <c r="M96" s="128"/>
      <c r="N96" s="184">
        <f>ROUND(N86*T96,2)</f>
        <v>0</v>
      </c>
      <c r="O96" s="235"/>
      <c r="P96" s="235"/>
      <c r="Q96" s="235"/>
      <c r="R96" s="130"/>
      <c r="S96" s="131"/>
      <c r="T96" s="132"/>
      <c r="U96" s="133" t="s">
        <v>42</v>
      </c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4" t="s">
        <v>116</v>
      </c>
      <c r="AZ96" s="131"/>
      <c r="BA96" s="131"/>
      <c r="BB96" s="131"/>
      <c r="BC96" s="131"/>
      <c r="BD96" s="131"/>
      <c r="BE96" s="135">
        <f t="shared" si="0"/>
        <v>0</v>
      </c>
      <c r="BF96" s="135">
        <f t="shared" si="1"/>
        <v>0</v>
      </c>
      <c r="BG96" s="135">
        <f t="shared" si="2"/>
        <v>0</v>
      </c>
      <c r="BH96" s="135">
        <f t="shared" si="3"/>
        <v>0</v>
      </c>
      <c r="BI96" s="135">
        <f t="shared" si="4"/>
        <v>0</v>
      </c>
      <c r="BJ96" s="134" t="s">
        <v>117</v>
      </c>
      <c r="BK96" s="131"/>
      <c r="BL96" s="131"/>
      <c r="BM96" s="131"/>
    </row>
    <row r="97" spans="2:65" s="1" customFormat="1" ht="18" customHeight="1">
      <c r="B97" s="127"/>
      <c r="C97" s="128"/>
      <c r="D97" s="199" t="s">
        <v>119</v>
      </c>
      <c r="E97" s="234"/>
      <c r="F97" s="234"/>
      <c r="G97" s="234"/>
      <c r="H97" s="234"/>
      <c r="I97" s="128"/>
      <c r="J97" s="128"/>
      <c r="K97" s="128"/>
      <c r="L97" s="128"/>
      <c r="M97" s="128"/>
      <c r="N97" s="184">
        <f>ROUND(N86*T97,2)</f>
        <v>0</v>
      </c>
      <c r="O97" s="235"/>
      <c r="P97" s="235"/>
      <c r="Q97" s="235"/>
      <c r="R97" s="130"/>
      <c r="S97" s="131"/>
      <c r="T97" s="132"/>
      <c r="U97" s="133" t="s">
        <v>42</v>
      </c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4" t="s">
        <v>116</v>
      </c>
      <c r="AZ97" s="131"/>
      <c r="BA97" s="131"/>
      <c r="BB97" s="131"/>
      <c r="BC97" s="131"/>
      <c r="BD97" s="131"/>
      <c r="BE97" s="135">
        <f t="shared" si="0"/>
        <v>0</v>
      </c>
      <c r="BF97" s="135">
        <f t="shared" si="1"/>
        <v>0</v>
      </c>
      <c r="BG97" s="135">
        <f t="shared" si="2"/>
        <v>0</v>
      </c>
      <c r="BH97" s="135">
        <f t="shared" si="3"/>
        <v>0</v>
      </c>
      <c r="BI97" s="135">
        <f t="shared" si="4"/>
        <v>0</v>
      </c>
      <c r="BJ97" s="134" t="s">
        <v>117</v>
      </c>
      <c r="BK97" s="131"/>
      <c r="BL97" s="131"/>
      <c r="BM97" s="131"/>
    </row>
    <row r="98" spans="2:65" s="1" customFormat="1" ht="18" customHeight="1">
      <c r="B98" s="127"/>
      <c r="C98" s="128"/>
      <c r="D98" s="199" t="s">
        <v>120</v>
      </c>
      <c r="E98" s="234"/>
      <c r="F98" s="234"/>
      <c r="G98" s="234"/>
      <c r="H98" s="234"/>
      <c r="I98" s="128"/>
      <c r="J98" s="128"/>
      <c r="K98" s="128"/>
      <c r="L98" s="128"/>
      <c r="M98" s="128"/>
      <c r="N98" s="184">
        <f>ROUND(N86*T98,2)</f>
        <v>0</v>
      </c>
      <c r="O98" s="235"/>
      <c r="P98" s="235"/>
      <c r="Q98" s="235"/>
      <c r="R98" s="130"/>
      <c r="S98" s="131"/>
      <c r="T98" s="132"/>
      <c r="U98" s="133" t="s">
        <v>42</v>
      </c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4" t="s">
        <v>116</v>
      </c>
      <c r="AZ98" s="131"/>
      <c r="BA98" s="131"/>
      <c r="BB98" s="131"/>
      <c r="BC98" s="131"/>
      <c r="BD98" s="131"/>
      <c r="BE98" s="135">
        <f t="shared" si="0"/>
        <v>0</v>
      </c>
      <c r="BF98" s="135">
        <f t="shared" si="1"/>
        <v>0</v>
      </c>
      <c r="BG98" s="135">
        <f t="shared" si="2"/>
        <v>0</v>
      </c>
      <c r="BH98" s="135">
        <f t="shared" si="3"/>
        <v>0</v>
      </c>
      <c r="BI98" s="135">
        <f t="shared" si="4"/>
        <v>0</v>
      </c>
      <c r="BJ98" s="134" t="s">
        <v>117</v>
      </c>
      <c r="BK98" s="131"/>
      <c r="BL98" s="131"/>
      <c r="BM98" s="131"/>
    </row>
    <row r="99" spans="2:65" s="1" customFormat="1" ht="18" customHeight="1">
      <c r="B99" s="127"/>
      <c r="C99" s="128"/>
      <c r="D99" s="199" t="s">
        <v>121</v>
      </c>
      <c r="E99" s="234"/>
      <c r="F99" s="234"/>
      <c r="G99" s="234"/>
      <c r="H99" s="234"/>
      <c r="I99" s="128"/>
      <c r="J99" s="128"/>
      <c r="K99" s="128"/>
      <c r="L99" s="128"/>
      <c r="M99" s="128"/>
      <c r="N99" s="184">
        <f>ROUND(N86*T99,2)</f>
        <v>0</v>
      </c>
      <c r="O99" s="235"/>
      <c r="P99" s="235"/>
      <c r="Q99" s="235"/>
      <c r="R99" s="130"/>
      <c r="S99" s="131"/>
      <c r="T99" s="132"/>
      <c r="U99" s="133" t="s">
        <v>42</v>
      </c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4" t="s">
        <v>116</v>
      </c>
      <c r="AZ99" s="131"/>
      <c r="BA99" s="131"/>
      <c r="BB99" s="131"/>
      <c r="BC99" s="131"/>
      <c r="BD99" s="131"/>
      <c r="BE99" s="135">
        <f t="shared" si="0"/>
        <v>0</v>
      </c>
      <c r="BF99" s="135">
        <f t="shared" si="1"/>
        <v>0</v>
      </c>
      <c r="BG99" s="135">
        <f t="shared" si="2"/>
        <v>0</v>
      </c>
      <c r="BH99" s="135">
        <f t="shared" si="3"/>
        <v>0</v>
      </c>
      <c r="BI99" s="135">
        <f t="shared" si="4"/>
        <v>0</v>
      </c>
      <c r="BJ99" s="134" t="s">
        <v>117</v>
      </c>
      <c r="BK99" s="131"/>
      <c r="BL99" s="131"/>
      <c r="BM99" s="131"/>
    </row>
    <row r="100" spans="2:65" s="1" customFormat="1" ht="18" customHeight="1">
      <c r="B100" s="127"/>
      <c r="C100" s="128"/>
      <c r="D100" s="129" t="s">
        <v>122</v>
      </c>
      <c r="E100" s="128"/>
      <c r="F100" s="128"/>
      <c r="G100" s="128"/>
      <c r="H100" s="128"/>
      <c r="I100" s="128"/>
      <c r="J100" s="128"/>
      <c r="K100" s="128"/>
      <c r="L100" s="128"/>
      <c r="M100" s="128"/>
      <c r="N100" s="184">
        <f>ROUND(N86*T100,2)</f>
        <v>0</v>
      </c>
      <c r="O100" s="235"/>
      <c r="P100" s="235"/>
      <c r="Q100" s="235"/>
      <c r="R100" s="130"/>
      <c r="S100" s="131"/>
      <c r="T100" s="136"/>
      <c r="U100" s="137" t="s">
        <v>42</v>
      </c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4" t="s">
        <v>123</v>
      </c>
      <c r="AZ100" s="131"/>
      <c r="BA100" s="131"/>
      <c r="BB100" s="131"/>
      <c r="BC100" s="131"/>
      <c r="BD100" s="131"/>
      <c r="BE100" s="135">
        <f t="shared" si="0"/>
        <v>0</v>
      </c>
      <c r="BF100" s="135">
        <f t="shared" si="1"/>
        <v>0</v>
      </c>
      <c r="BG100" s="135">
        <f t="shared" si="2"/>
        <v>0</v>
      </c>
      <c r="BH100" s="135">
        <f t="shared" si="3"/>
        <v>0</v>
      </c>
      <c r="BI100" s="135">
        <f t="shared" si="4"/>
        <v>0</v>
      </c>
      <c r="BJ100" s="134" t="s">
        <v>117</v>
      </c>
      <c r="BK100" s="131"/>
      <c r="BL100" s="131"/>
      <c r="BM100" s="131"/>
    </row>
    <row r="101" spans="2:65" s="1" customFormat="1" ht="12"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/>
    </row>
    <row r="102" spans="2:65" s="1" customFormat="1" ht="29.25" customHeight="1">
      <c r="B102" s="34"/>
      <c r="C102" s="108" t="s">
        <v>93</v>
      </c>
      <c r="D102" s="109"/>
      <c r="E102" s="109"/>
      <c r="F102" s="109"/>
      <c r="G102" s="109"/>
      <c r="H102" s="109"/>
      <c r="I102" s="109"/>
      <c r="J102" s="109"/>
      <c r="K102" s="109"/>
      <c r="L102" s="187">
        <f>ROUND(SUM(N86+N94),2)</f>
        <v>0</v>
      </c>
      <c r="M102" s="187"/>
      <c r="N102" s="187"/>
      <c r="O102" s="187"/>
      <c r="P102" s="187"/>
      <c r="Q102" s="187"/>
      <c r="R102" s="36"/>
    </row>
    <row r="103" spans="2:65" s="1" customFormat="1" ht="6.9" customHeight="1"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60"/>
    </row>
    <row r="107" spans="2:65" s="1" customFormat="1" ht="6.9" customHeigh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3"/>
    </row>
    <row r="108" spans="2:65" s="1" customFormat="1" ht="36.9" customHeight="1">
      <c r="B108" s="34"/>
      <c r="C108" s="179" t="s">
        <v>124</v>
      </c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36"/>
    </row>
    <row r="109" spans="2:65" s="1" customFormat="1" ht="6.9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65" s="1" customFormat="1" ht="30" customHeight="1">
      <c r="B110" s="34"/>
      <c r="C110" s="29" t="s">
        <v>17</v>
      </c>
      <c r="D110" s="35"/>
      <c r="E110" s="35"/>
      <c r="F110" s="224" t="str">
        <f>F6</f>
        <v>Rekonštrukcia budovy Bratislavského bábkového divadla (REVÍZIA  2018)</v>
      </c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35"/>
      <c r="R110" s="36"/>
    </row>
    <row r="111" spans="2:65" s="1" customFormat="1" ht="36.9" customHeight="1">
      <c r="B111" s="34"/>
      <c r="C111" s="68" t="s">
        <v>100</v>
      </c>
      <c r="D111" s="35"/>
      <c r="E111" s="35"/>
      <c r="F111" s="193" t="str">
        <f>F7</f>
        <v>01 - Hľadisko, javisko - búracie práce (REVÍZIA 2018)</v>
      </c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35"/>
      <c r="R111" s="36"/>
    </row>
    <row r="112" spans="2:65" s="1" customFormat="1" ht="6.9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1" customFormat="1" ht="18" customHeight="1">
      <c r="B113" s="34"/>
      <c r="C113" s="29" t="s">
        <v>21</v>
      </c>
      <c r="D113" s="35"/>
      <c r="E113" s="35"/>
      <c r="F113" s="27" t="str">
        <f>F9</f>
        <v xml:space="preserve"> </v>
      </c>
      <c r="G113" s="35"/>
      <c r="H113" s="35"/>
      <c r="I113" s="35"/>
      <c r="J113" s="35"/>
      <c r="K113" s="29" t="s">
        <v>23</v>
      </c>
      <c r="L113" s="35"/>
      <c r="M113" s="226" t="str">
        <f>IF(O9="","",O9)</f>
        <v>13. 12. 2018</v>
      </c>
      <c r="N113" s="226"/>
      <c r="O113" s="226"/>
      <c r="P113" s="226"/>
      <c r="Q113" s="35"/>
      <c r="R113" s="36"/>
    </row>
    <row r="114" spans="2:65" s="1" customFormat="1" ht="6.9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13.2">
      <c r="B115" s="34"/>
      <c r="C115" s="29" t="s">
        <v>25</v>
      </c>
      <c r="D115" s="35"/>
      <c r="E115" s="35"/>
      <c r="F115" s="27" t="str">
        <f>E12</f>
        <v>Bratislavský samostatný kraj</v>
      </c>
      <c r="G115" s="35"/>
      <c r="H115" s="35"/>
      <c r="I115" s="35"/>
      <c r="J115" s="35"/>
      <c r="K115" s="29" t="s">
        <v>31</v>
      </c>
      <c r="L115" s="35"/>
      <c r="M115" s="183" t="str">
        <f>E18</f>
        <v xml:space="preserve"> </v>
      </c>
      <c r="N115" s="183"/>
      <c r="O115" s="183"/>
      <c r="P115" s="183"/>
      <c r="Q115" s="183"/>
      <c r="R115" s="36"/>
    </row>
    <row r="116" spans="2:65" s="1" customFormat="1" ht="14.4" customHeight="1">
      <c r="B116" s="34"/>
      <c r="C116" s="29" t="s">
        <v>29</v>
      </c>
      <c r="D116" s="35"/>
      <c r="E116" s="35"/>
      <c r="F116" s="27" t="str">
        <f>IF(E15="","",E15)</f>
        <v>Vyplň údaj</v>
      </c>
      <c r="G116" s="35"/>
      <c r="H116" s="35"/>
      <c r="I116" s="35"/>
      <c r="J116" s="35"/>
      <c r="K116" s="29" t="s">
        <v>34</v>
      </c>
      <c r="L116" s="35"/>
      <c r="M116" s="183" t="str">
        <f>E21</f>
        <v xml:space="preserve"> </v>
      </c>
      <c r="N116" s="183"/>
      <c r="O116" s="183"/>
      <c r="P116" s="183"/>
      <c r="Q116" s="183"/>
      <c r="R116" s="36"/>
    </row>
    <row r="117" spans="2:65" s="1" customFormat="1" ht="10.3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8" customFormat="1" ht="29.25" customHeight="1">
      <c r="B118" s="138"/>
      <c r="C118" s="139" t="s">
        <v>125</v>
      </c>
      <c r="D118" s="140" t="s">
        <v>126</v>
      </c>
      <c r="E118" s="140" t="s">
        <v>57</v>
      </c>
      <c r="F118" s="236" t="s">
        <v>127</v>
      </c>
      <c r="G118" s="236"/>
      <c r="H118" s="236"/>
      <c r="I118" s="236"/>
      <c r="J118" s="140" t="s">
        <v>128</v>
      </c>
      <c r="K118" s="140" t="s">
        <v>129</v>
      </c>
      <c r="L118" s="236" t="s">
        <v>130</v>
      </c>
      <c r="M118" s="236"/>
      <c r="N118" s="236" t="s">
        <v>105</v>
      </c>
      <c r="O118" s="236"/>
      <c r="P118" s="236"/>
      <c r="Q118" s="237"/>
      <c r="R118" s="141"/>
      <c r="T118" s="75" t="s">
        <v>131</v>
      </c>
      <c r="U118" s="76" t="s">
        <v>39</v>
      </c>
      <c r="V118" s="76" t="s">
        <v>132</v>
      </c>
      <c r="W118" s="76" t="s">
        <v>133</v>
      </c>
      <c r="X118" s="76" t="s">
        <v>134</v>
      </c>
      <c r="Y118" s="76" t="s">
        <v>135</v>
      </c>
      <c r="Z118" s="76" t="s">
        <v>136</v>
      </c>
      <c r="AA118" s="77" t="s">
        <v>137</v>
      </c>
    </row>
    <row r="119" spans="2:65" s="1" customFormat="1" ht="29.25" customHeight="1">
      <c r="B119" s="34"/>
      <c r="C119" s="79" t="s">
        <v>102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238">
        <f>BK119</f>
        <v>0</v>
      </c>
      <c r="O119" s="239"/>
      <c r="P119" s="239"/>
      <c r="Q119" s="239"/>
      <c r="R119" s="36"/>
      <c r="T119" s="78"/>
      <c r="U119" s="50"/>
      <c r="V119" s="50"/>
      <c r="W119" s="142">
        <f>W120+W143+W148</f>
        <v>0</v>
      </c>
      <c r="X119" s="50"/>
      <c r="Y119" s="142">
        <f>Y120+Y143+Y148</f>
        <v>28.41252592</v>
      </c>
      <c r="Z119" s="50"/>
      <c r="AA119" s="143">
        <f>AA120+AA143+AA148</f>
        <v>729.8490109999999</v>
      </c>
      <c r="AT119" s="18" t="s">
        <v>74</v>
      </c>
      <c r="AU119" s="18" t="s">
        <v>107</v>
      </c>
      <c r="BK119" s="144">
        <f>BK120+BK143+BK148</f>
        <v>0</v>
      </c>
    </row>
    <row r="120" spans="2:65" s="9" customFormat="1" ht="37.35" customHeight="1">
      <c r="B120" s="145"/>
      <c r="C120" s="146"/>
      <c r="D120" s="147" t="s">
        <v>108</v>
      </c>
      <c r="E120" s="147"/>
      <c r="F120" s="147"/>
      <c r="G120" s="147"/>
      <c r="H120" s="147"/>
      <c r="I120" s="147"/>
      <c r="J120" s="147"/>
      <c r="K120" s="147"/>
      <c r="L120" s="147"/>
      <c r="M120" s="147"/>
      <c r="N120" s="240">
        <f>BK120</f>
        <v>0</v>
      </c>
      <c r="O120" s="241"/>
      <c r="P120" s="241"/>
      <c r="Q120" s="241"/>
      <c r="R120" s="148"/>
      <c r="T120" s="149"/>
      <c r="U120" s="146"/>
      <c r="V120" s="146"/>
      <c r="W120" s="150">
        <f>W121+W141</f>
        <v>0</v>
      </c>
      <c r="X120" s="146"/>
      <c r="Y120" s="150">
        <f>Y121+Y141</f>
        <v>28.41252592</v>
      </c>
      <c r="Z120" s="146"/>
      <c r="AA120" s="151">
        <f>AA121+AA141</f>
        <v>728.07307099999991</v>
      </c>
      <c r="AR120" s="152" t="s">
        <v>83</v>
      </c>
      <c r="AT120" s="153" t="s">
        <v>74</v>
      </c>
      <c r="AU120" s="153" t="s">
        <v>75</v>
      </c>
      <c r="AY120" s="152" t="s">
        <v>138</v>
      </c>
      <c r="BK120" s="154">
        <f>BK121+BK141</f>
        <v>0</v>
      </c>
    </row>
    <row r="121" spans="2:65" s="9" customFormat="1" ht="19.95" customHeight="1">
      <c r="B121" s="145"/>
      <c r="C121" s="146"/>
      <c r="D121" s="155" t="s">
        <v>109</v>
      </c>
      <c r="E121" s="155"/>
      <c r="F121" s="155"/>
      <c r="G121" s="155"/>
      <c r="H121" s="155"/>
      <c r="I121" s="155"/>
      <c r="J121" s="155"/>
      <c r="K121" s="155"/>
      <c r="L121" s="155"/>
      <c r="M121" s="155"/>
      <c r="N121" s="215">
        <f>BK121</f>
        <v>0</v>
      </c>
      <c r="O121" s="216"/>
      <c r="P121" s="216"/>
      <c r="Q121" s="216"/>
      <c r="R121" s="148"/>
      <c r="T121" s="149"/>
      <c r="U121" s="146"/>
      <c r="V121" s="146"/>
      <c r="W121" s="150">
        <f>SUM(W122:W140)</f>
        <v>0</v>
      </c>
      <c r="X121" s="146"/>
      <c r="Y121" s="150">
        <f>SUM(Y122:Y140)</f>
        <v>28.41252592</v>
      </c>
      <c r="Z121" s="146"/>
      <c r="AA121" s="151">
        <f>SUM(AA122:AA140)</f>
        <v>728.07307099999991</v>
      </c>
      <c r="AR121" s="152" t="s">
        <v>83</v>
      </c>
      <c r="AT121" s="153" t="s">
        <v>74</v>
      </c>
      <c r="AU121" s="153" t="s">
        <v>83</v>
      </c>
      <c r="AY121" s="152" t="s">
        <v>138</v>
      </c>
      <c r="BK121" s="154">
        <f>SUM(BK122:BK140)</f>
        <v>0</v>
      </c>
    </row>
    <row r="122" spans="2:65" s="1" customFormat="1" ht="38.25" customHeight="1">
      <c r="B122" s="127"/>
      <c r="C122" s="156" t="s">
        <v>83</v>
      </c>
      <c r="D122" s="156" t="s">
        <v>139</v>
      </c>
      <c r="E122" s="157" t="s">
        <v>140</v>
      </c>
      <c r="F122" s="210" t="s">
        <v>141</v>
      </c>
      <c r="G122" s="210"/>
      <c r="H122" s="210"/>
      <c r="I122" s="210"/>
      <c r="J122" s="158" t="s">
        <v>142</v>
      </c>
      <c r="K122" s="159">
        <v>547.178</v>
      </c>
      <c r="L122" s="211">
        <v>0</v>
      </c>
      <c r="M122" s="211"/>
      <c r="N122" s="212">
        <f t="shared" ref="N122:N140" si="5">ROUND(L122*K122,3)</f>
        <v>0</v>
      </c>
      <c r="O122" s="212"/>
      <c r="P122" s="212"/>
      <c r="Q122" s="212"/>
      <c r="R122" s="130"/>
      <c r="T122" s="160" t="s">
        <v>5</v>
      </c>
      <c r="U122" s="43" t="s">
        <v>42</v>
      </c>
      <c r="V122" s="35"/>
      <c r="W122" s="161">
        <f t="shared" ref="W122:W140" si="6">V122*K122</f>
        <v>0</v>
      </c>
      <c r="X122" s="161">
        <v>2.572E-2</v>
      </c>
      <c r="Y122" s="161">
        <f t="shared" ref="Y122:Y140" si="7">X122*K122</f>
        <v>14.073418159999999</v>
      </c>
      <c r="Z122" s="161">
        <v>0</v>
      </c>
      <c r="AA122" s="162">
        <f t="shared" ref="AA122:AA140" si="8">Z122*K122</f>
        <v>0</v>
      </c>
      <c r="AR122" s="18" t="s">
        <v>143</v>
      </c>
      <c r="AT122" s="18" t="s">
        <v>139</v>
      </c>
      <c r="AU122" s="18" t="s">
        <v>117</v>
      </c>
      <c r="AY122" s="18" t="s">
        <v>138</v>
      </c>
      <c r="BE122" s="101">
        <f t="shared" ref="BE122:BE140" si="9">IF(U122="základná",N122,0)</f>
        <v>0</v>
      </c>
      <c r="BF122" s="101">
        <f t="shared" ref="BF122:BF140" si="10">IF(U122="znížená",N122,0)</f>
        <v>0</v>
      </c>
      <c r="BG122" s="101">
        <f t="shared" ref="BG122:BG140" si="11">IF(U122="zákl. prenesená",N122,0)</f>
        <v>0</v>
      </c>
      <c r="BH122" s="101">
        <f t="shared" ref="BH122:BH140" si="12">IF(U122="zníž. prenesená",N122,0)</f>
        <v>0</v>
      </c>
      <c r="BI122" s="101">
        <f t="shared" ref="BI122:BI140" si="13">IF(U122="nulová",N122,0)</f>
        <v>0</v>
      </c>
      <c r="BJ122" s="18" t="s">
        <v>117</v>
      </c>
      <c r="BK122" s="163">
        <f t="shared" ref="BK122:BK140" si="14">ROUND(L122*K122,3)</f>
        <v>0</v>
      </c>
      <c r="BL122" s="18" t="s">
        <v>143</v>
      </c>
      <c r="BM122" s="18" t="s">
        <v>144</v>
      </c>
    </row>
    <row r="123" spans="2:65" s="1" customFormat="1" ht="51" customHeight="1">
      <c r="B123" s="127"/>
      <c r="C123" s="156" t="s">
        <v>117</v>
      </c>
      <c r="D123" s="156" t="s">
        <v>139</v>
      </c>
      <c r="E123" s="157" t="s">
        <v>145</v>
      </c>
      <c r="F123" s="210" t="s">
        <v>146</v>
      </c>
      <c r="G123" s="210"/>
      <c r="H123" s="210"/>
      <c r="I123" s="210"/>
      <c r="J123" s="158" t="s">
        <v>142</v>
      </c>
      <c r="K123" s="159">
        <v>547.178</v>
      </c>
      <c r="L123" s="211">
        <v>0</v>
      </c>
      <c r="M123" s="211"/>
      <c r="N123" s="212">
        <f t="shared" si="5"/>
        <v>0</v>
      </c>
      <c r="O123" s="212"/>
      <c r="P123" s="212"/>
      <c r="Q123" s="212"/>
      <c r="R123" s="130"/>
      <c r="T123" s="160" t="s">
        <v>5</v>
      </c>
      <c r="U123" s="43" t="s">
        <v>42</v>
      </c>
      <c r="V123" s="35"/>
      <c r="W123" s="161">
        <f t="shared" si="6"/>
        <v>0</v>
      </c>
      <c r="X123" s="161">
        <v>0</v>
      </c>
      <c r="Y123" s="161">
        <f t="shared" si="7"/>
        <v>0</v>
      </c>
      <c r="Z123" s="161">
        <v>0</v>
      </c>
      <c r="AA123" s="162">
        <f t="shared" si="8"/>
        <v>0</v>
      </c>
      <c r="AR123" s="18" t="s">
        <v>143</v>
      </c>
      <c r="AT123" s="18" t="s">
        <v>139</v>
      </c>
      <c r="AU123" s="18" t="s">
        <v>117</v>
      </c>
      <c r="AY123" s="18" t="s">
        <v>138</v>
      </c>
      <c r="BE123" s="101">
        <f t="shared" si="9"/>
        <v>0</v>
      </c>
      <c r="BF123" s="101">
        <f t="shared" si="10"/>
        <v>0</v>
      </c>
      <c r="BG123" s="101">
        <f t="shared" si="11"/>
        <v>0</v>
      </c>
      <c r="BH123" s="101">
        <f t="shared" si="12"/>
        <v>0</v>
      </c>
      <c r="BI123" s="101">
        <f t="shared" si="13"/>
        <v>0</v>
      </c>
      <c r="BJ123" s="18" t="s">
        <v>117</v>
      </c>
      <c r="BK123" s="163">
        <f t="shared" si="14"/>
        <v>0</v>
      </c>
      <c r="BL123" s="18" t="s">
        <v>143</v>
      </c>
      <c r="BM123" s="18" t="s">
        <v>147</v>
      </c>
    </row>
    <row r="124" spans="2:65" s="1" customFormat="1" ht="38.25" customHeight="1">
      <c r="B124" s="127"/>
      <c r="C124" s="156" t="s">
        <v>148</v>
      </c>
      <c r="D124" s="156" t="s">
        <v>139</v>
      </c>
      <c r="E124" s="157" t="s">
        <v>149</v>
      </c>
      <c r="F124" s="210" t="s">
        <v>150</v>
      </c>
      <c r="G124" s="210"/>
      <c r="H124" s="210"/>
      <c r="I124" s="210"/>
      <c r="J124" s="158" t="s">
        <v>142</v>
      </c>
      <c r="K124" s="159">
        <v>547.178</v>
      </c>
      <c r="L124" s="211">
        <v>0</v>
      </c>
      <c r="M124" s="211"/>
      <c r="N124" s="212">
        <f t="shared" si="5"/>
        <v>0</v>
      </c>
      <c r="O124" s="212"/>
      <c r="P124" s="212"/>
      <c r="Q124" s="212"/>
      <c r="R124" s="130"/>
      <c r="T124" s="160" t="s">
        <v>5</v>
      </c>
      <c r="U124" s="43" t="s">
        <v>42</v>
      </c>
      <c r="V124" s="35"/>
      <c r="W124" s="161">
        <f t="shared" si="6"/>
        <v>0</v>
      </c>
      <c r="X124" s="161">
        <v>2.572E-2</v>
      </c>
      <c r="Y124" s="161">
        <f t="shared" si="7"/>
        <v>14.073418159999999</v>
      </c>
      <c r="Z124" s="161">
        <v>0</v>
      </c>
      <c r="AA124" s="162">
        <f t="shared" si="8"/>
        <v>0</v>
      </c>
      <c r="AR124" s="18" t="s">
        <v>143</v>
      </c>
      <c r="AT124" s="18" t="s">
        <v>139</v>
      </c>
      <c r="AU124" s="18" t="s">
        <v>117</v>
      </c>
      <c r="AY124" s="18" t="s">
        <v>138</v>
      </c>
      <c r="BE124" s="101">
        <f t="shared" si="9"/>
        <v>0</v>
      </c>
      <c r="BF124" s="101">
        <f t="shared" si="10"/>
        <v>0</v>
      </c>
      <c r="BG124" s="101">
        <f t="shared" si="11"/>
        <v>0</v>
      </c>
      <c r="BH124" s="101">
        <f t="shared" si="12"/>
        <v>0</v>
      </c>
      <c r="BI124" s="101">
        <f t="shared" si="13"/>
        <v>0</v>
      </c>
      <c r="BJ124" s="18" t="s">
        <v>117</v>
      </c>
      <c r="BK124" s="163">
        <f t="shared" si="14"/>
        <v>0</v>
      </c>
      <c r="BL124" s="18" t="s">
        <v>143</v>
      </c>
      <c r="BM124" s="18" t="s">
        <v>151</v>
      </c>
    </row>
    <row r="125" spans="2:65" s="1" customFormat="1" ht="51" customHeight="1">
      <c r="B125" s="127"/>
      <c r="C125" s="156" t="s">
        <v>143</v>
      </c>
      <c r="D125" s="156" t="s">
        <v>139</v>
      </c>
      <c r="E125" s="157" t="s">
        <v>152</v>
      </c>
      <c r="F125" s="210" t="s">
        <v>153</v>
      </c>
      <c r="G125" s="210"/>
      <c r="H125" s="210"/>
      <c r="I125" s="210"/>
      <c r="J125" s="158" t="s">
        <v>154</v>
      </c>
      <c r="K125" s="159">
        <v>367.53399999999999</v>
      </c>
      <c r="L125" s="211">
        <v>0</v>
      </c>
      <c r="M125" s="211"/>
      <c r="N125" s="212">
        <f t="shared" si="5"/>
        <v>0</v>
      </c>
      <c r="O125" s="212"/>
      <c r="P125" s="212"/>
      <c r="Q125" s="212"/>
      <c r="R125" s="130"/>
      <c r="T125" s="160" t="s">
        <v>5</v>
      </c>
      <c r="U125" s="43" t="s">
        <v>42</v>
      </c>
      <c r="V125" s="35"/>
      <c r="W125" s="161">
        <f t="shared" si="6"/>
        <v>0</v>
      </c>
      <c r="X125" s="161">
        <v>0</v>
      </c>
      <c r="Y125" s="161">
        <f t="shared" si="7"/>
        <v>0</v>
      </c>
      <c r="Z125" s="161">
        <v>1.905</v>
      </c>
      <c r="AA125" s="162">
        <f t="shared" si="8"/>
        <v>700.15227000000004</v>
      </c>
      <c r="AR125" s="18" t="s">
        <v>143</v>
      </c>
      <c r="AT125" s="18" t="s">
        <v>139</v>
      </c>
      <c r="AU125" s="18" t="s">
        <v>117</v>
      </c>
      <c r="AY125" s="18" t="s">
        <v>138</v>
      </c>
      <c r="BE125" s="101">
        <f t="shared" si="9"/>
        <v>0</v>
      </c>
      <c r="BF125" s="101">
        <f t="shared" si="10"/>
        <v>0</v>
      </c>
      <c r="BG125" s="101">
        <f t="shared" si="11"/>
        <v>0</v>
      </c>
      <c r="BH125" s="101">
        <f t="shared" si="12"/>
        <v>0</v>
      </c>
      <c r="BI125" s="101">
        <f t="shared" si="13"/>
        <v>0</v>
      </c>
      <c r="BJ125" s="18" t="s">
        <v>117</v>
      </c>
      <c r="BK125" s="163">
        <f t="shared" si="14"/>
        <v>0</v>
      </c>
      <c r="BL125" s="18" t="s">
        <v>143</v>
      </c>
      <c r="BM125" s="18" t="s">
        <v>155</v>
      </c>
    </row>
    <row r="126" spans="2:65" s="1" customFormat="1" ht="38.25" customHeight="1">
      <c r="B126" s="127"/>
      <c r="C126" s="156" t="s">
        <v>156</v>
      </c>
      <c r="D126" s="156" t="s">
        <v>139</v>
      </c>
      <c r="E126" s="157" t="s">
        <v>157</v>
      </c>
      <c r="F126" s="210" t="s">
        <v>158</v>
      </c>
      <c r="G126" s="210"/>
      <c r="H126" s="210"/>
      <c r="I126" s="210"/>
      <c r="J126" s="158" t="s">
        <v>154</v>
      </c>
      <c r="K126" s="159">
        <v>0.92600000000000005</v>
      </c>
      <c r="L126" s="211">
        <v>0</v>
      </c>
      <c r="M126" s="211"/>
      <c r="N126" s="212">
        <f t="shared" si="5"/>
        <v>0</v>
      </c>
      <c r="O126" s="212"/>
      <c r="P126" s="212"/>
      <c r="Q126" s="212"/>
      <c r="R126" s="130"/>
      <c r="T126" s="160" t="s">
        <v>5</v>
      </c>
      <c r="U126" s="43" t="s">
        <v>42</v>
      </c>
      <c r="V126" s="35"/>
      <c r="W126" s="161">
        <f t="shared" si="6"/>
        <v>0</v>
      </c>
      <c r="X126" s="161">
        <v>0</v>
      </c>
      <c r="Y126" s="161">
        <f t="shared" si="7"/>
        <v>0</v>
      </c>
      <c r="Z126" s="161">
        <v>2.4</v>
      </c>
      <c r="AA126" s="162">
        <f t="shared" si="8"/>
        <v>2.2223999999999999</v>
      </c>
      <c r="AR126" s="18" t="s">
        <v>143</v>
      </c>
      <c r="AT126" s="18" t="s">
        <v>139</v>
      </c>
      <c r="AU126" s="18" t="s">
        <v>117</v>
      </c>
      <c r="AY126" s="18" t="s">
        <v>138</v>
      </c>
      <c r="BE126" s="101">
        <f t="shared" si="9"/>
        <v>0</v>
      </c>
      <c r="BF126" s="101">
        <f t="shared" si="10"/>
        <v>0</v>
      </c>
      <c r="BG126" s="101">
        <f t="shared" si="11"/>
        <v>0</v>
      </c>
      <c r="BH126" s="101">
        <f t="shared" si="12"/>
        <v>0</v>
      </c>
      <c r="BI126" s="101">
        <f t="shared" si="13"/>
        <v>0</v>
      </c>
      <c r="BJ126" s="18" t="s">
        <v>117</v>
      </c>
      <c r="BK126" s="163">
        <f t="shared" si="14"/>
        <v>0</v>
      </c>
      <c r="BL126" s="18" t="s">
        <v>143</v>
      </c>
      <c r="BM126" s="18" t="s">
        <v>159</v>
      </c>
    </row>
    <row r="127" spans="2:65" s="1" customFormat="1" ht="38.25" customHeight="1">
      <c r="B127" s="127"/>
      <c r="C127" s="156" t="s">
        <v>160</v>
      </c>
      <c r="D127" s="156" t="s">
        <v>139</v>
      </c>
      <c r="E127" s="157" t="s">
        <v>161</v>
      </c>
      <c r="F127" s="210" t="s">
        <v>162</v>
      </c>
      <c r="G127" s="210"/>
      <c r="H127" s="210"/>
      <c r="I127" s="210"/>
      <c r="J127" s="158" t="s">
        <v>154</v>
      </c>
      <c r="K127" s="159">
        <v>5.6260000000000003</v>
      </c>
      <c r="L127" s="211">
        <v>0</v>
      </c>
      <c r="M127" s="211"/>
      <c r="N127" s="212">
        <f t="shared" si="5"/>
        <v>0</v>
      </c>
      <c r="O127" s="212"/>
      <c r="P127" s="212"/>
      <c r="Q127" s="212"/>
      <c r="R127" s="130"/>
      <c r="T127" s="160" t="s">
        <v>5</v>
      </c>
      <c r="U127" s="43" t="s">
        <v>42</v>
      </c>
      <c r="V127" s="35"/>
      <c r="W127" s="161">
        <f t="shared" si="6"/>
        <v>0</v>
      </c>
      <c r="X127" s="161">
        <v>0</v>
      </c>
      <c r="Y127" s="161">
        <f t="shared" si="7"/>
        <v>0</v>
      </c>
      <c r="Z127" s="161">
        <v>2.4</v>
      </c>
      <c r="AA127" s="162">
        <f t="shared" si="8"/>
        <v>13.5024</v>
      </c>
      <c r="AR127" s="18" t="s">
        <v>143</v>
      </c>
      <c r="AT127" s="18" t="s">
        <v>139</v>
      </c>
      <c r="AU127" s="18" t="s">
        <v>117</v>
      </c>
      <c r="AY127" s="18" t="s">
        <v>138</v>
      </c>
      <c r="BE127" s="101">
        <f t="shared" si="9"/>
        <v>0</v>
      </c>
      <c r="BF127" s="101">
        <f t="shared" si="10"/>
        <v>0</v>
      </c>
      <c r="BG127" s="101">
        <f t="shared" si="11"/>
        <v>0</v>
      </c>
      <c r="BH127" s="101">
        <f t="shared" si="12"/>
        <v>0</v>
      </c>
      <c r="BI127" s="101">
        <f t="shared" si="13"/>
        <v>0</v>
      </c>
      <c r="BJ127" s="18" t="s">
        <v>117</v>
      </c>
      <c r="BK127" s="163">
        <f t="shared" si="14"/>
        <v>0</v>
      </c>
      <c r="BL127" s="18" t="s">
        <v>143</v>
      </c>
      <c r="BM127" s="18" t="s">
        <v>163</v>
      </c>
    </row>
    <row r="128" spans="2:65" s="1" customFormat="1" ht="38.25" customHeight="1">
      <c r="B128" s="127"/>
      <c r="C128" s="156" t="s">
        <v>164</v>
      </c>
      <c r="D128" s="156" t="s">
        <v>139</v>
      </c>
      <c r="E128" s="157" t="s">
        <v>165</v>
      </c>
      <c r="F128" s="210" t="s">
        <v>166</v>
      </c>
      <c r="G128" s="210"/>
      <c r="H128" s="210"/>
      <c r="I128" s="210"/>
      <c r="J128" s="158" t="s">
        <v>154</v>
      </c>
      <c r="K128" s="159">
        <v>3.7080000000000002</v>
      </c>
      <c r="L128" s="211">
        <v>0</v>
      </c>
      <c r="M128" s="211"/>
      <c r="N128" s="212">
        <f t="shared" si="5"/>
        <v>0</v>
      </c>
      <c r="O128" s="212"/>
      <c r="P128" s="212"/>
      <c r="Q128" s="212"/>
      <c r="R128" s="130"/>
      <c r="T128" s="160" t="s">
        <v>5</v>
      </c>
      <c r="U128" s="43" t="s">
        <v>42</v>
      </c>
      <c r="V128" s="35"/>
      <c r="W128" s="161">
        <f t="shared" si="6"/>
        <v>0</v>
      </c>
      <c r="X128" s="161">
        <v>0</v>
      </c>
      <c r="Y128" s="161">
        <f t="shared" si="7"/>
        <v>0</v>
      </c>
      <c r="Z128" s="161">
        <v>2.4</v>
      </c>
      <c r="AA128" s="162">
        <f t="shared" si="8"/>
        <v>8.8992000000000004</v>
      </c>
      <c r="AR128" s="18" t="s">
        <v>143</v>
      </c>
      <c r="AT128" s="18" t="s">
        <v>139</v>
      </c>
      <c r="AU128" s="18" t="s">
        <v>117</v>
      </c>
      <c r="AY128" s="18" t="s">
        <v>138</v>
      </c>
      <c r="BE128" s="101">
        <f t="shared" si="9"/>
        <v>0</v>
      </c>
      <c r="BF128" s="101">
        <f t="shared" si="10"/>
        <v>0</v>
      </c>
      <c r="BG128" s="101">
        <f t="shared" si="11"/>
        <v>0</v>
      </c>
      <c r="BH128" s="101">
        <f t="shared" si="12"/>
        <v>0</v>
      </c>
      <c r="BI128" s="101">
        <f t="shared" si="13"/>
        <v>0</v>
      </c>
      <c r="BJ128" s="18" t="s">
        <v>117</v>
      </c>
      <c r="BK128" s="163">
        <f t="shared" si="14"/>
        <v>0</v>
      </c>
      <c r="BL128" s="18" t="s">
        <v>143</v>
      </c>
      <c r="BM128" s="18" t="s">
        <v>167</v>
      </c>
    </row>
    <row r="129" spans="2:65" s="1" customFormat="1" ht="38.25" customHeight="1">
      <c r="B129" s="127"/>
      <c r="C129" s="156" t="s">
        <v>168</v>
      </c>
      <c r="D129" s="156" t="s">
        <v>139</v>
      </c>
      <c r="E129" s="157" t="s">
        <v>169</v>
      </c>
      <c r="F129" s="210" t="s">
        <v>170</v>
      </c>
      <c r="G129" s="210"/>
      <c r="H129" s="210"/>
      <c r="I129" s="210"/>
      <c r="J129" s="158" t="s">
        <v>171</v>
      </c>
      <c r="K129" s="159">
        <v>1.35</v>
      </c>
      <c r="L129" s="211">
        <v>0</v>
      </c>
      <c r="M129" s="211"/>
      <c r="N129" s="212">
        <f t="shared" si="5"/>
        <v>0</v>
      </c>
      <c r="O129" s="212"/>
      <c r="P129" s="212"/>
      <c r="Q129" s="212"/>
      <c r="R129" s="130"/>
      <c r="T129" s="160" t="s">
        <v>5</v>
      </c>
      <c r="U129" s="43" t="s">
        <v>42</v>
      </c>
      <c r="V129" s="35"/>
      <c r="W129" s="161">
        <f t="shared" si="6"/>
        <v>0</v>
      </c>
      <c r="X129" s="161">
        <v>0</v>
      </c>
      <c r="Y129" s="161">
        <f t="shared" si="7"/>
        <v>0</v>
      </c>
      <c r="Z129" s="161">
        <v>1.258</v>
      </c>
      <c r="AA129" s="162">
        <f t="shared" si="8"/>
        <v>1.6983000000000001</v>
      </c>
      <c r="AR129" s="18" t="s">
        <v>143</v>
      </c>
      <c r="AT129" s="18" t="s">
        <v>139</v>
      </c>
      <c r="AU129" s="18" t="s">
        <v>117</v>
      </c>
      <c r="AY129" s="18" t="s">
        <v>138</v>
      </c>
      <c r="BE129" s="101">
        <f t="shared" si="9"/>
        <v>0</v>
      </c>
      <c r="BF129" s="101">
        <f t="shared" si="10"/>
        <v>0</v>
      </c>
      <c r="BG129" s="101">
        <f t="shared" si="11"/>
        <v>0</v>
      </c>
      <c r="BH129" s="101">
        <f t="shared" si="12"/>
        <v>0</v>
      </c>
      <c r="BI129" s="101">
        <f t="shared" si="13"/>
        <v>0</v>
      </c>
      <c r="BJ129" s="18" t="s">
        <v>117</v>
      </c>
      <c r="BK129" s="163">
        <f t="shared" si="14"/>
        <v>0</v>
      </c>
      <c r="BL129" s="18" t="s">
        <v>143</v>
      </c>
      <c r="BM129" s="18" t="s">
        <v>172</v>
      </c>
    </row>
    <row r="130" spans="2:65" s="1" customFormat="1" ht="25.5" customHeight="1">
      <c r="B130" s="127"/>
      <c r="C130" s="156" t="s">
        <v>173</v>
      </c>
      <c r="D130" s="156" t="s">
        <v>139</v>
      </c>
      <c r="E130" s="157" t="s">
        <v>174</v>
      </c>
      <c r="F130" s="210" t="s">
        <v>175</v>
      </c>
      <c r="G130" s="210"/>
      <c r="H130" s="210"/>
      <c r="I130" s="210"/>
      <c r="J130" s="158" t="s">
        <v>176</v>
      </c>
      <c r="K130" s="159">
        <v>5</v>
      </c>
      <c r="L130" s="211">
        <v>0</v>
      </c>
      <c r="M130" s="211"/>
      <c r="N130" s="212">
        <f t="shared" si="5"/>
        <v>0</v>
      </c>
      <c r="O130" s="212"/>
      <c r="P130" s="212"/>
      <c r="Q130" s="212"/>
      <c r="R130" s="130"/>
      <c r="T130" s="160" t="s">
        <v>5</v>
      </c>
      <c r="U130" s="43" t="s">
        <v>42</v>
      </c>
      <c r="V130" s="35"/>
      <c r="W130" s="161">
        <f t="shared" si="6"/>
        <v>0</v>
      </c>
      <c r="X130" s="161">
        <v>0</v>
      </c>
      <c r="Y130" s="161">
        <f t="shared" si="7"/>
        <v>0</v>
      </c>
      <c r="Z130" s="161">
        <v>2.4E-2</v>
      </c>
      <c r="AA130" s="162">
        <f t="shared" si="8"/>
        <v>0.12</v>
      </c>
      <c r="AR130" s="18" t="s">
        <v>143</v>
      </c>
      <c r="AT130" s="18" t="s">
        <v>139</v>
      </c>
      <c r="AU130" s="18" t="s">
        <v>117</v>
      </c>
      <c r="AY130" s="18" t="s">
        <v>138</v>
      </c>
      <c r="BE130" s="101">
        <f t="shared" si="9"/>
        <v>0</v>
      </c>
      <c r="BF130" s="101">
        <f t="shared" si="10"/>
        <v>0</v>
      </c>
      <c r="BG130" s="101">
        <f t="shared" si="11"/>
        <v>0</v>
      </c>
      <c r="BH130" s="101">
        <f t="shared" si="12"/>
        <v>0</v>
      </c>
      <c r="BI130" s="101">
        <f t="shared" si="13"/>
        <v>0</v>
      </c>
      <c r="BJ130" s="18" t="s">
        <v>117</v>
      </c>
      <c r="BK130" s="163">
        <f t="shared" si="14"/>
        <v>0</v>
      </c>
      <c r="BL130" s="18" t="s">
        <v>143</v>
      </c>
      <c r="BM130" s="18" t="s">
        <v>177</v>
      </c>
    </row>
    <row r="131" spans="2:65" s="1" customFormat="1" ht="25.5" customHeight="1">
      <c r="B131" s="127"/>
      <c r="C131" s="156" t="s">
        <v>178</v>
      </c>
      <c r="D131" s="156" t="s">
        <v>139</v>
      </c>
      <c r="E131" s="157" t="s">
        <v>179</v>
      </c>
      <c r="F131" s="210" t="s">
        <v>180</v>
      </c>
      <c r="G131" s="210"/>
      <c r="H131" s="210"/>
      <c r="I131" s="210"/>
      <c r="J131" s="158" t="s">
        <v>176</v>
      </c>
      <c r="K131" s="159">
        <v>4</v>
      </c>
      <c r="L131" s="211">
        <v>0</v>
      </c>
      <c r="M131" s="211"/>
      <c r="N131" s="212">
        <f t="shared" si="5"/>
        <v>0</v>
      </c>
      <c r="O131" s="212"/>
      <c r="P131" s="212"/>
      <c r="Q131" s="212"/>
      <c r="R131" s="130"/>
      <c r="T131" s="160" t="s">
        <v>5</v>
      </c>
      <c r="U131" s="43" t="s">
        <v>42</v>
      </c>
      <c r="V131" s="35"/>
      <c r="W131" s="161">
        <f t="shared" si="6"/>
        <v>0</v>
      </c>
      <c r="X131" s="161">
        <v>0</v>
      </c>
      <c r="Y131" s="161">
        <f t="shared" si="7"/>
        <v>0</v>
      </c>
      <c r="Z131" s="161">
        <v>2.7E-2</v>
      </c>
      <c r="AA131" s="162">
        <f t="shared" si="8"/>
        <v>0.108</v>
      </c>
      <c r="AR131" s="18" t="s">
        <v>143</v>
      </c>
      <c r="AT131" s="18" t="s">
        <v>139</v>
      </c>
      <c r="AU131" s="18" t="s">
        <v>117</v>
      </c>
      <c r="AY131" s="18" t="s">
        <v>138</v>
      </c>
      <c r="BE131" s="101">
        <f t="shared" si="9"/>
        <v>0</v>
      </c>
      <c r="BF131" s="101">
        <f t="shared" si="10"/>
        <v>0</v>
      </c>
      <c r="BG131" s="101">
        <f t="shared" si="11"/>
        <v>0</v>
      </c>
      <c r="BH131" s="101">
        <f t="shared" si="12"/>
        <v>0</v>
      </c>
      <c r="BI131" s="101">
        <f t="shared" si="13"/>
        <v>0</v>
      </c>
      <c r="BJ131" s="18" t="s">
        <v>117</v>
      </c>
      <c r="BK131" s="163">
        <f t="shared" si="14"/>
        <v>0</v>
      </c>
      <c r="BL131" s="18" t="s">
        <v>143</v>
      </c>
      <c r="BM131" s="18" t="s">
        <v>181</v>
      </c>
    </row>
    <row r="132" spans="2:65" s="1" customFormat="1" ht="25.5" customHeight="1">
      <c r="B132" s="127"/>
      <c r="C132" s="156" t="s">
        <v>182</v>
      </c>
      <c r="D132" s="156" t="s">
        <v>139</v>
      </c>
      <c r="E132" s="157" t="s">
        <v>183</v>
      </c>
      <c r="F132" s="210" t="s">
        <v>184</v>
      </c>
      <c r="G132" s="210"/>
      <c r="H132" s="210"/>
      <c r="I132" s="210"/>
      <c r="J132" s="158" t="s">
        <v>142</v>
      </c>
      <c r="K132" s="159">
        <v>7.4</v>
      </c>
      <c r="L132" s="211">
        <v>0</v>
      </c>
      <c r="M132" s="211"/>
      <c r="N132" s="212">
        <f t="shared" si="5"/>
        <v>0</v>
      </c>
      <c r="O132" s="212"/>
      <c r="P132" s="212"/>
      <c r="Q132" s="212"/>
      <c r="R132" s="130"/>
      <c r="T132" s="160" t="s">
        <v>5</v>
      </c>
      <c r="U132" s="43" t="s">
        <v>42</v>
      </c>
      <c r="V132" s="35"/>
      <c r="W132" s="161">
        <f t="shared" si="6"/>
        <v>0</v>
      </c>
      <c r="X132" s="161">
        <v>0</v>
      </c>
      <c r="Y132" s="161">
        <f t="shared" si="7"/>
        <v>0</v>
      </c>
      <c r="Z132" s="161">
        <v>7.5999999999999998E-2</v>
      </c>
      <c r="AA132" s="162">
        <f t="shared" si="8"/>
        <v>0.56240000000000001</v>
      </c>
      <c r="AR132" s="18" t="s">
        <v>143</v>
      </c>
      <c r="AT132" s="18" t="s">
        <v>139</v>
      </c>
      <c r="AU132" s="18" t="s">
        <v>117</v>
      </c>
      <c r="AY132" s="18" t="s">
        <v>138</v>
      </c>
      <c r="BE132" s="101">
        <f t="shared" si="9"/>
        <v>0</v>
      </c>
      <c r="BF132" s="101">
        <f t="shared" si="10"/>
        <v>0</v>
      </c>
      <c r="BG132" s="101">
        <f t="shared" si="11"/>
        <v>0</v>
      </c>
      <c r="BH132" s="101">
        <f t="shared" si="12"/>
        <v>0</v>
      </c>
      <c r="BI132" s="101">
        <f t="shared" si="13"/>
        <v>0</v>
      </c>
      <c r="BJ132" s="18" t="s">
        <v>117</v>
      </c>
      <c r="BK132" s="163">
        <f t="shared" si="14"/>
        <v>0</v>
      </c>
      <c r="BL132" s="18" t="s">
        <v>143</v>
      </c>
      <c r="BM132" s="18" t="s">
        <v>185</v>
      </c>
    </row>
    <row r="133" spans="2:65" s="1" customFormat="1" ht="25.5" customHeight="1">
      <c r="B133" s="127"/>
      <c r="C133" s="156" t="s">
        <v>186</v>
      </c>
      <c r="D133" s="156" t="s">
        <v>139</v>
      </c>
      <c r="E133" s="157" t="s">
        <v>187</v>
      </c>
      <c r="F133" s="210" t="s">
        <v>188</v>
      </c>
      <c r="G133" s="210"/>
      <c r="H133" s="210"/>
      <c r="I133" s="210"/>
      <c r="J133" s="158" t="s">
        <v>142</v>
      </c>
      <c r="K133" s="159">
        <v>12.827</v>
      </c>
      <c r="L133" s="211">
        <v>0</v>
      </c>
      <c r="M133" s="211"/>
      <c r="N133" s="212">
        <f t="shared" si="5"/>
        <v>0</v>
      </c>
      <c r="O133" s="212"/>
      <c r="P133" s="212"/>
      <c r="Q133" s="212"/>
      <c r="R133" s="130"/>
      <c r="T133" s="160" t="s">
        <v>5</v>
      </c>
      <c r="U133" s="43" t="s">
        <v>42</v>
      </c>
      <c r="V133" s="35"/>
      <c r="W133" s="161">
        <f t="shared" si="6"/>
        <v>0</v>
      </c>
      <c r="X133" s="161">
        <v>0</v>
      </c>
      <c r="Y133" s="161">
        <f t="shared" si="7"/>
        <v>0</v>
      </c>
      <c r="Z133" s="161">
        <v>6.3E-2</v>
      </c>
      <c r="AA133" s="162">
        <f t="shared" si="8"/>
        <v>0.80810099999999996</v>
      </c>
      <c r="AR133" s="18" t="s">
        <v>143</v>
      </c>
      <c r="AT133" s="18" t="s">
        <v>139</v>
      </c>
      <c r="AU133" s="18" t="s">
        <v>117</v>
      </c>
      <c r="AY133" s="18" t="s">
        <v>138</v>
      </c>
      <c r="BE133" s="101">
        <f t="shared" si="9"/>
        <v>0</v>
      </c>
      <c r="BF133" s="101">
        <f t="shared" si="10"/>
        <v>0</v>
      </c>
      <c r="BG133" s="101">
        <f t="shared" si="11"/>
        <v>0</v>
      </c>
      <c r="BH133" s="101">
        <f t="shared" si="12"/>
        <v>0</v>
      </c>
      <c r="BI133" s="101">
        <f t="shared" si="13"/>
        <v>0</v>
      </c>
      <c r="BJ133" s="18" t="s">
        <v>117</v>
      </c>
      <c r="BK133" s="163">
        <f t="shared" si="14"/>
        <v>0</v>
      </c>
      <c r="BL133" s="18" t="s">
        <v>143</v>
      </c>
      <c r="BM133" s="18" t="s">
        <v>189</v>
      </c>
    </row>
    <row r="134" spans="2:65" s="1" customFormat="1" ht="38.25" customHeight="1">
      <c r="B134" s="127"/>
      <c r="C134" s="156" t="s">
        <v>190</v>
      </c>
      <c r="D134" s="156" t="s">
        <v>139</v>
      </c>
      <c r="E134" s="157" t="s">
        <v>191</v>
      </c>
      <c r="F134" s="210" t="s">
        <v>192</v>
      </c>
      <c r="G134" s="210"/>
      <c r="H134" s="210"/>
      <c r="I134" s="210"/>
      <c r="J134" s="158" t="s">
        <v>193</v>
      </c>
      <c r="K134" s="159">
        <v>6.29</v>
      </c>
      <c r="L134" s="211">
        <v>0</v>
      </c>
      <c r="M134" s="211"/>
      <c r="N134" s="212">
        <f t="shared" si="5"/>
        <v>0</v>
      </c>
      <c r="O134" s="212"/>
      <c r="P134" s="212"/>
      <c r="Q134" s="212"/>
      <c r="R134" s="130"/>
      <c r="T134" s="160" t="s">
        <v>5</v>
      </c>
      <c r="U134" s="43" t="s">
        <v>42</v>
      </c>
      <c r="V134" s="35"/>
      <c r="W134" s="161">
        <f t="shared" si="6"/>
        <v>0</v>
      </c>
      <c r="X134" s="161">
        <v>4.224E-2</v>
      </c>
      <c r="Y134" s="161">
        <f t="shared" si="7"/>
        <v>0.26568960000000003</v>
      </c>
      <c r="Z134" s="161">
        <v>0</v>
      </c>
      <c r="AA134" s="162">
        <f t="shared" si="8"/>
        <v>0</v>
      </c>
      <c r="AR134" s="18" t="s">
        <v>143</v>
      </c>
      <c r="AT134" s="18" t="s">
        <v>139</v>
      </c>
      <c r="AU134" s="18" t="s">
        <v>117</v>
      </c>
      <c r="AY134" s="18" t="s">
        <v>138</v>
      </c>
      <c r="BE134" s="101">
        <f t="shared" si="9"/>
        <v>0</v>
      </c>
      <c r="BF134" s="101">
        <f t="shared" si="10"/>
        <v>0</v>
      </c>
      <c r="BG134" s="101">
        <f t="shared" si="11"/>
        <v>0</v>
      </c>
      <c r="BH134" s="101">
        <f t="shared" si="12"/>
        <v>0</v>
      </c>
      <c r="BI134" s="101">
        <f t="shared" si="13"/>
        <v>0</v>
      </c>
      <c r="BJ134" s="18" t="s">
        <v>117</v>
      </c>
      <c r="BK134" s="163">
        <f t="shared" si="14"/>
        <v>0</v>
      </c>
      <c r="BL134" s="18" t="s">
        <v>143</v>
      </c>
      <c r="BM134" s="18" t="s">
        <v>194</v>
      </c>
    </row>
    <row r="135" spans="2:65" s="1" customFormat="1" ht="38.25" customHeight="1">
      <c r="B135" s="127"/>
      <c r="C135" s="156" t="s">
        <v>195</v>
      </c>
      <c r="D135" s="156" t="s">
        <v>139</v>
      </c>
      <c r="E135" s="157" t="s">
        <v>196</v>
      </c>
      <c r="F135" s="210" t="s">
        <v>197</v>
      </c>
      <c r="G135" s="210"/>
      <c r="H135" s="210"/>
      <c r="I135" s="210"/>
      <c r="J135" s="158" t="s">
        <v>171</v>
      </c>
      <c r="K135" s="159">
        <v>729.84900000000005</v>
      </c>
      <c r="L135" s="211">
        <v>0</v>
      </c>
      <c r="M135" s="211"/>
      <c r="N135" s="212">
        <f t="shared" si="5"/>
        <v>0</v>
      </c>
      <c r="O135" s="212"/>
      <c r="P135" s="212"/>
      <c r="Q135" s="212"/>
      <c r="R135" s="130"/>
      <c r="T135" s="160" t="s">
        <v>5</v>
      </c>
      <c r="U135" s="43" t="s">
        <v>42</v>
      </c>
      <c r="V135" s="35"/>
      <c r="W135" s="161">
        <f t="shared" si="6"/>
        <v>0</v>
      </c>
      <c r="X135" s="161">
        <v>0</v>
      </c>
      <c r="Y135" s="161">
        <f t="shared" si="7"/>
        <v>0</v>
      </c>
      <c r="Z135" s="161">
        <v>0</v>
      </c>
      <c r="AA135" s="162">
        <f t="shared" si="8"/>
        <v>0</v>
      </c>
      <c r="AR135" s="18" t="s">
        <v>143</v>
      </c>
      <c r="AT135" s="18" t="s">
        <v>139</v>
      </c>
      <c r="AU135" s="18" t="s">
        <v>117</v>
      </c>
      <c r="AY135" s="18" t="s">
        <v>138</v>
      </c>
      <c r="BE135" s="101">
        <f t="shared" si="9"/>
        <v>0</v>
      </c>
      <c r="BF135" s="101">
        <f t="shared" si="10"/>
        <v>0</v>
      </c>
      <c r="BG135" s="101">
        <f t="shared" si="11"/>
        <v>0</v>
      </c>
      <c r="BH135" s="101">
        <f t="shared" si="12"/>
        <v>0</v>
      </c>
      <c r="BI135" s="101">
        <f t="shared" si="13"/>
        <v>0</v>
      </c>
      <c r="BJ135" s="18" t="s">
        <v>117</v>
      </c>
      <c r="BK135" s="163">
        <f t="shared" si="14"/>
        <v>0</v>
      </c>
      <c r="BL135" s="18" t="s">
        <v>143</v>
      </c>
      <c r="BM135" s="18" t="s">
        <v>198</v>
      </c>
    </row>
    <row r="136" spans="2:65" s="1" customFormat="1" ht="25.5" customHeight="1">
      <c r="B136" s="127"/>
      <c r="C136" s="156" t="s">
        <v>199</v>
      </c>
      <c r="D136" s="156" t="s">
        <v>139</v>
      </c>
      <c r="E136" s="157" t="s">
        <v>200</v>
      </c>
      <c r="F136" s="210" t="s">
        <v>201</v>
      </c>
      <c r="G136" s="210"/>
      <c r="H136" s="210"/>
      <c r="I136" s="210"/>
      <c r="J136" s="158" t="s">
        <v>171</v>
      </c>
      <c r="K136" s="159">
        <v>729.84900000000005</v>
      </c>
      <c r="L136" s="211">
        <v>0</v>
      </c>
      <c r="M136" s="211"/>
      <c r="N136" s="212">
        <f t="shared" si="5"/>
        <v>0</v>
      </c>
      <c r="O136" s="212"/>
      <c r="P136" s="212"/>
      <c r="Q136" s="212"/>
      <c r="R136" s="130"/>
      <c r="T136" s="160" t="s">
        <v>5</v>
      </c>
      <c r="U136" s="43" t="s">
        <v>42</v>
      </c>
      <c r="V136" s="35"/>
      <c r="W136" s="161">
        <f t="shared" si="6"/>
        <v>0</v>
      </c>
      <c r="X136" s="161">
        <v>0</v>
      </c>
      <c r="Y136" s="161">
        <f t="shared" si="7"/>
        <v>0</v>
      </c>
      <c r="Z136" s="161">
        <v>0</v>
      </c>
      <c r="AA136" s="162">
        <f t="shared" si="8"/>
        <v>0</v>
      </c>
      <c r="AR136" s="18" t="s">
        <v>143</v>
      </c>
      <c r="AT136" s="18" t="s">
        <v>139</v>
      </c>
      <c r="AU136" s="18" t="s">
        <v>117</v>
      </c>
      <c r="AY136" s="18" t="s">
        <v>138</v>
      </c>
      <c r="BE136" s="101">
        <f t="shared" si="9"/>
        <v>0</v>
      </c>
      <c r="BF136" s="101">
        <f t="shared" si="10"/>
        <v>0</v>
      </c>
      <c r="BG136" s="101">
        <f t="shared" si="11"/>
        <v>0</v>
      </c>
      <c r="BH136" s="101">
        <f t="shared" si="12"/>
        <v>0</v>
      </c>
      <c r="BI136" s="101">
        <f t="shared" si="13"/>
        <v>0</v>
      </c>
      <c r="BJ136" s="18" t="s">
        <v>117</v>
      </c>
      <c r="BK136" s="163">
        <f t="shared" si="14"/>
        <v>0</v>
      </c>
      <c r="BL136" s="18" t="s">
        <v>143</v>
      </c>
      <c r="BM136" s="18" t="s">
        <v>202</v>
      </c>
    </row>
    <row r="137" spans="2:65" s="1" customFormat="1" ht="25.5" customHeight="1">
      <c r="B137" s="127"/>
      <c r="C137" s="156" t="s">
        <v>203</v>
      </c>
      <c r="D137" s="156" t="s">
        <v>139</v>
      </c>
      <c r="E137" s="157" t="s">
        <v>204</v>
      </c>
      <c r="F137" s="210" t="s">
        <v>205</v>
      </c>
      <c r="G137" s="210"/>
      <c r="H137" s="210"/>
      <c r="I137" s="210"/>
      <c r="J137" s="158" t="s">
        <v>171</v>
      </c>
      <c r="K137" s="159">
        <v>13867.130999999999</v>
      </c>
      <c r="L137" s="211">
        <v>0</v>
      </c>
      <c r="M137" s="211"/>
      <c r="N137" s="212">
        <f t="shared" si="5"/>
        <v>0</v>
      </c>
      <c r="O137" s="212"/>
      <c r="P137" s="212"/>
      <c r="Q137" s="212"/>
      <c r="R137" s="130"/>
      <c r="T137" s="160" t="s">
        <v>5</v>
      </c>
      <c r="U137" s="43" t="s">
        <v>42</v>
      </c>
      <c r="V137" s="35"/>
      <c r="W137" s="161">
        <f t="shared" si="6"/>
        <v>0</v>
      </c>
      <c r="X137" s="161">
        <v>0</v>
      </c>
      <c r="Y137" s="161">
        <f t="shared" si="7"/>
        <v>0</v>
      </c>
      <c r="Z137" s="161">
        <v>0</v>
      </c>
      <c r="AA137" s="162">
        <f t="shared" si="8"/>
        <v>0</v>
      </c>
      <c r="AR137" s="18" t="s">
        <v>143</v>
      </c>
      <c r="AT137" s="18" t="s">
        <v>139</v>
      </c>
      <c r="AU137" s="18" t="s">
        <v>117</v>
      </c>
      <c r="AY137" s="18" t="s">
        <v>138</v>
      </c>
      <c r="BE137" s="101">
        <f t="shared" si="9"/>
        <v>0</v>
      </c>
      <c r="BF137" s="101">
        <f t="shared" si="10"/>
        <v>0</v>
      </c>
      <c r="BG137" s="101">
        <f t="shared" si="11"/>
        <v>0</v>
      </c>
      <c r="BH137" s="101">
        <f t="shared" si="12"/>
        <v>0</v>
      </c>
      <c r="BI137" s="101">
        <f t="shared" si="13"/>
        <v>0</v>
      </c>
      <c r="BJ137" s="18" t="s">
        <v>117</v>
      </c>
      <c r="BK137" s="163">
        <f t="shared" si="14"/>
        <v>0</v>
      </c>
      <c r="BL137" s="18" t="s">
        <v>143</v>
      </c>
      <c r="BM137" s="18" t="s">
        <v>206</v>
      </c>
    </row>
    <row r="138" spans="2:65" s="1" customFormat="1" ht="25.5" customHeight="1">
      <c r="B138" s="127"/>
      <c r="C138" s="156" t="s">
        <v>207</v>
      </c>
      <c r="D138" s="156" t="s">
        <v>139</v>
      </c>
      <c r="E138" s="157" t="s">
        <v>208</v>
      </c>
      <c r="F138" s="210" t="s">
        <v>209</v>
      </c>
      <c r="G138" s="210"/>
      <c r="H138" s="210"/>
      <c r="I138" s="210"/>
      <c r="J138" s="158" t="s">
        <v>171</v>
      </c>
      <c r="K138" s="159">
        <v>729.84900000000005</v>
      </c>
      <c r="L138" s="211">
        <v>0</v>
      </c>
      <c r="M138" s="211"/>
      <c r="N138" s="212">
        <f t="shared" si="5"/>
        <v>0</v>
      </c>
      <c r="O138" s="212"/>
      <c r="P138" s="212"/>
      <c r="Q138" s="212"/>
      <c r="R138" s="130"/>
      <c r="T138" s="160" t="s">
        <v>5</v>
      </c>
      <c r="U138" s="43" t="s">
        <v>42</v>
      </c>
      <c r="V138" s="35"/>
      <c r="W138" s="161">
        <f t="shared" si="6"/>
        <v>0</v>
      </c>
      <c r="X138" s="161">
        <v>0</v>
      </c>
      <c r="Y138" s="161">
        <f t="shared" si="7"/>
        <v>0</v>
      </c>
      <c r="Z138" s="161">
        <v>0</v>
      </c>
      <c r="AA138" s="162">
        <f t="shared" si="8"/>
        <v>0</v>
      </c>
      <c r="AR138" s="18" t="s">
        <v>143</v>
      </c>
      <c r="AT138" s="18" t="s">
        <v>139</v>
      </c>
      <c r="AU138" s="18" t="s">
        <v>117</v>
      </c>
      <c r="AY138" s="18" t="s">
        <v>138</v>
      </c>
      <c r="BE138" s="101">
        <f t="shared" si="9"/>
        <v>0</v>
      </c>
      <c r="BF138" s="101">
        <f t="shared" si="10"/>
        <v>0</v>
      </c>
      <c r="BG138" s="101">
        <f t="shared" si="11"/>
        <v>0</v>
      </c>
      <c r="BH138" s="101">
        <f t="shared" si="12"/>
        <v>0</v>
      </c>
      <c r="BI138" s="101">
        <f t="shared" si="13"/>
        <v>0</v>
      </c>
      <c r="BJ138" s="18" t="s">
        <v>117</v>
      </c>
      <c r="BK138" s="163">
        <f t="shared" si="14"/>
        <v>0</v>
      </c>
      <c r="BL138" s="18" t="s">
        <v>143</v>
      </c>
      <c r="BM138" s="18" t="s">
        <v>210</v>
      </c>
    </row>
    <row r="139" spans="2:65" s="1" customFormat="1" ht="25.5" customHeight="1">
      <c r="B139" s="127"/>
      <c r="C139" s="156" t="s">
        <v>211</v>
      </c>
      <c r="D139" s="156" t="s">
        <v>139</v>
      </c>
      <c r="E139" s="157" t="s">
        <v>212</v>
      </c>
      <c r="F139" s="210" t="s">
        <v>213</v>
      </c>
      <c r="G139" s="210"/>
      <c r="H139" s="210"/>
      <c r="I139" s="210"/>
      <c r="J139" s="158" t="s">
        <v>171</v>
      </c>
      <c r="K139" s="159">
        <v>2189.547</v>
      </c>
      <c r="L139" s="211">
        <v>0</v>
      </c>
      <c r="M139" s="211"/>
      <c r="N139" s="212">
        <f t="shared" si="5"/>
        <v>0</v>
      </c>
      <c r="O139" s="212"/>
      <c r="P139" s="212"/>
      <c r="Q139" s="212"/>
      <c r="R139" s="130"/>
      <c r="T139" s="160" t="s">
        <v>5</v>
      </c>
      <c r="U139" s="43" t="s">
        <v>42</v>
      </c>
      <c r="V139" s="35"/>
      <c r="W139" s="161">
        <f t="shared" si="6"/>
        <v>0</v>
      </c>
      <c r="X139" s="161">
        <v>0</v>
      </c>
      <c r="Y139" s="161">
        <f t="shared" si="7"/>
        <v>0</v>
      </c>
      <c r="Z139" s="161">
        <v>0</v>
      </c>
      <c r="AA139" s="162">
        <f t="shared" si="8"/>
        <v>0</v>
      </c>
      <c r="AR139" s="18" t="s">
        <v>143</v>
      </c>
      <c r="AT139" s="18" t="s">
        <v>139</v>
      </c>
      <c r="AU139" s="18" t="s">
        <v>117</v>
      </c>
      <c r="AY139" s="18" t="s">
        <v>138</v>
      </c>
      <c r="BE139" s="101">
        <f t="shared" si="9"/>
        <v>0</v>
      </c>
      <c r="BF139" s="101">
        <f t="shared" si="10"/>
        <v>0</v>
      </c>
      <c r="BG139" s="101">
        <f t="shared" si="11"/>
        <v>0</v>
      </c>
      <c r="BH139" s="101">
        <f t="shared" si="12"/>
        <v>0</v>
      </c>
      <c r="BI139" s="101">
        <f t="shared" si="13"/>
        <v>0</v>
      </c>
      <c r="BJ139" s="18" t="s">
        <v>117</v>
      </c>
      <c r="BK139" s="163">
        <f t="shared" si="14"/>
        <v>0</v>
      </c>
      <c r="BL139" s="18" t="s">
        <v>143</v>
      </c>
      <c r="BM139" s="18" t="s">
        <v>214</v>
      </c>
    </row>
    <row r="140" spans="2:65" s="1" customFormat="1" ht="25.5" customHeight="1">
      <c r="B140" s="127"/>
      <c r="C140" s="156" t="s">
        <v>215</v>
      </c>
      <c r="D140" s="156" t="s">
        <v>139</v>
      </c>
      <c r="E140" s="157" t="s">
        <v>216</v>
      </c>
      <c r="F140" s="210" t="s">
        <v>217</v>
      </c>
      <c r="G140" s="210"/>
      <c r="H140" s="210"/>
      <c r="I140" s="210"/>
      <c r="J140" s="158" t="s">
        <v>171</v>
      </c>
      <c r="K140" s="159">
        <v>729.84900000000005</v>
      </c>
      <c r="L140" s="211">
        <v>0</v>
      </c>
      <c r="M140" s="211"/>
      <c r="N140" s="212">
        <f t="shared" si="5"/>
        <v>0</v>
      </c>
      <c r="O140" s="212"/>
      <c r="P140" s="212"/>
      <c r="Q140" s="212"/>
      <c r="R140" s="130"/>
      <c r="T140" s="160" t="s">
        <v>5</v>
      </c>
      <c r="U140" s="43" t="s">
        <v>42</v>
      </c>
      <c r="V140" s="35"/>
      <c r="W140" s="161">
        <f t="shared" si="6"/>
        <v>0</v>
      </c>
      <c r="X140" s="161">
        <v>0</v>
      </c>
      <c r="Y140" s="161">
        <f t="shared" si="7"/>
        <v>0</v>
      </c>
      <c r="Z140" s="161">
        <v>0</v>
      </c>
      <c r="AA140" s="162">
        <f t="shared" si="8"/>
        <v>0</v>
      </c>
      <c r="AR140" s="18" t="s">
        <v>143</v>
      </c>
      <c r="AT140" s="18" t="s">
        <v>139</v>
      </c>
      <c r="AU140" s="18" t="s">
        <v>117</v>
      </c>
      <c r="AY140" s="18" t="s">
        <v>138</v>
      </c>
      <c r="BE140" s="101">
        <f t="shared" si="9"/>
        <v>0</v>
      </c>
      <c r="BF140" s="101">
        <f t="shared" si="10"/>
        <v>0</v>
      </c>
      <c r="BG140" s="101">
        <f t="shared" si="11"/>
        <v>0</v>
      </c>
      <c r="BH140" s="101">
        <f t="shared" si="12"/>
        <v>0</v>
      </c>
      <c r="BI140" s="101">
        <f t="shared" si="13"/>
        <v>0</v>
      </c>
      <c r="BJ140" s="18" t="s">
        <v>117</v>
      </c>
      <c r="BK140" s="163">
        <f t="shared" si="14"/>
        <v>0</v>
      </c>
      <c r="BL140" s="18" t="s">
        <v>143</v>
      </c>
      <c r="BM140" s="18" t="s">
        <v>218</v>
      </c>
    </row>
    <row r="141" spans="2:65" s="9" customFormat="1" ht="29.85" customHeight="1">
      <c r="B141" s="145"/>
      <c r="C141" s="146"/>
      <c r="D141" s="155" t="s">
        <v>110</v>
      </c>
      <c r="E141" s="155"/>
      <c r="F141" s="155"/>
      <c r="G141" s="155"/>
      <c r="H141" s="155"/>
      <c r="I141" s="155"/>
      <c r="J141" s="155"/>
      <c r="K141" s="155"/>
      <c r="L141" s="155"/>
      <c r="M141" s="155"/>
      <c r="N141" s="217">
        <f>BK141</f>
        <v>0</v>
      </c>
      <c r="O141" s="218"/>
      <c r="P141" s="218"/>
      <c r="Q141" s="218"/>
      <c r="R141" s="148"/>
      <c r="T141" s="149"/>
      <c r="U141" s="146"/>
      <c r="V141" s="146"/>
      <c r="W141" s="150">
        <f>W142</f>
        <v>0</v>
      </c>
      <c r="X141" s="146"/>
      <c r="Y141" s="150">
        <f>Y142</f>
        <v>0</v>
      </c>
      <c r="Z141" s="146"/>
      <c r="AA141" s="151">
        <f>AA142</f>
        <v>0</v>
      </c>
      <c r="AR141" s="152" t="s">
        <v>83</v>
      </c>
      <c r="AT141" s="153" t="s">
        <v>74</v>
      </c>
      <c r="AU141" s="153" t="s">
        <v>83</v>
      </c>
      <c r="AY141" s="152" t="s">
        <v>138</v>
      </c>
      <c r="BK141" s="154">
        <f>BK142</f>
        <v>0</v>
      </c>
    </row>
    <row r="142" spans="2:65" s="1" customFormat="1" ht="38.25" customHeight="1">
      <c r="B142" s="127"/>
      <c r="C142" s="156" t="s">
        <v>10</v>
      </c>
      <c r="D142" s="156" t="s">
        <v>139</v>
      </c>
      <c r="E142" s="157" t="s">
        <v>219</v>
      </c>
      <c r="F142" s="210" t="s">
        <v>220</v>
      </c>
      <c r="G142" s="210"/>
      <c r="H142" s="210"/>
      <c r="I142" s="210"/>
      <c r="J142" s="158" t="s">
        <v>171</v>
      </c>
      <c r="K142" s="159">
        <v>28.413</v>
      </c>
      <c r="L142" s="211">
        <v>0</v>
      </c>
      <c r="M142" s="211"/>
      <c r="N142" s="212">
        <f>ROUND(L142*K142,3)</f>
        <v>0</v>
      </c>
      <c r="O142" s="212"/>
      <c r="P142" s="212"/>
      <c r="Q142" s="212"/>
      <c r="R142" s="130"/>
      <c r="T142" s="160" t="s">
        <v>5</v>
      </c>
      <c r="U142" s="43" t="s">
        <v>42</v>
      </c>
      <c r="V142" s="35"/>
      <c r="W142" s="161">
        <f>V142*K142</f>
        <v>0</v>
      </c>
      <c r="X142" s="161">
        <v>0</v>
      </c>
      <c r="Y142" s="161">
        <f>X142*K142</f>
        <v>0</v>
      </c>
      <c r="Z142" s="161">
        <v>0</v>
      </c>
      <c r="AA142" s="162">
        <f>Z142*K142</f>
        <v>0</v>
      </c>
      <c r="AR142" s="18" t="s">
        <v>143</v>
      </c>
      <c r="AT142" s="18" t="s">
        <v>139</v>
      </c>
      <c r="AU142" s="18" t="s">
        <v>117</v>
      </c>
      <c r="AY142" s="18" t="s">
        <v>138</v>
      </c>
      <c r="BE142" s="101">
        <f>IF(U142="základná",N142,0)</f>
        <v>0</v>
      </c>
      <c r="BF142" s="101">
        <f>IF(U142="znížená",N142,0)</f>
        <v>0</v>
      </c>
      <c r="BG142" s="101">
        <f>IF(U142="zákl. prenesená",N142,0)</f>
        <v>0</v>
      </c>
      <c r="BH142" s="101">
        <f>IF(U142="zníž. prenesená",N142,0)</f>
        <v>0</v>
      </c>
      <c r="BI142" s="101">
        <f>IF(U142="nulová",N142,0)</f>
        <v>0</v>
      </c>
      <c r="BJ142" s="18" t="s">
        <v>117</v>
      </c>
      <c r="BK142" s="163">
        <f>ROUND(L142*K142,3)</f>
        <v>0</v>
      </c>
      <c r="BL142" s="18" t="s">
        <v>143</v>
      </c>
      <c r="BM142" s="18" t="s">
        <v>221</v>
      </c>
    </row>
    <row r="143" spans="2:65" s="9" customFormat="1" ht="37.35" customHeight="1">
      <c r="B143" s="145"/>
      <c r="C143" s="146"/>
      <c r="D143" s="147" t="s">
        <v>111</v>
      </c>
      <c r="E143" s="147"/>
      <c r="F143" s="147"/>
      <c r="G143" s="147"/>
      <c r="H143" s="147"/>
      <c r="I143" s="147"/>
      <c r="J143" s="147"/>
      <c r="K143" s="147"/>
      <c r="L143" s="147"/>
      <c r="M143" s="147"/>
      <c r="N143" s="213">
        <f>BK143</f>
        <v>0</v>
      </c>
      <c r="O143" s="214"/>
      <c r="P143" s="214"/>
      <c r="Q143" s="214"/>
      <c r="R143" s="148"/>
      <c r="T143" s="149"/>
      <c r="U143" s="146"/>
      <c r="V143" s="146"/>
      <c r="W143" s="150">
        <f>W144+W146</f>
        <v>0</v>
      </c>
      <c r="X143" s="146"/>
      <c r="Y143" s="150">
        <f>Y144+Y146</f>
        <v>0</v>
      </c>
      <c r="Z143" s="146"/>
      <c r="AA143" s="151">
        <f>AA144+AA146</f>
        <v>1.7759399999999999</v>
      </c>
      <c r="AR143" s="152" t="s">
        <v>117</v>
      </c>
      <c r="AT143" s="153" t="s">
        <v>74</v>
      </c>
      <c r="AU143" s="153" t="s">
        <v>75</v>
      </c>
      <c r="AY143" s="152" t="s">
        <v>138</v>
      </c>
      <c r="BK143" s="154">
        <f>BK144+BK146</f>
        <v>0</v>
      </c>
    </row>
    <row r="144" spans="2:65" s="9" customFormat="1" ht="19.95" customHeight="1">
      <c r="B144" s="145"/>
      <c r="C144" s="146"/>
      <c r="D144" s="155" t="s">
        <v>112</v>
      </c>
      <c r="E144" s="155"/>
      <c r="F144" s="155"/>
      <c r="G144" s="155"/>
      <c r="H144" s="155"/>
      <c r="I144" s="155"/>
      <c r="J144" s="155"/>
      <c r="K144" s="155"/>
      <c r="L144" s="155"/>
      <c r="M144" s="155"/>
      <c r="N144" s="215">
        <f>BK144</f>
        <v>0</v>
      </c>
      <c r="O144" s="216"/>
      <c r="P144" s="216"/>
      <c r="Q144" s="216"/>
      <c r="R144" s="148"/>
      <c r="T144" s="149"/>
      <c r="U144" s="146"/>
      <c r="V144" s="146"/>
      <c r="W144" s="150">
        <f>W145</f>
        <v>0</v>
      </c>
      <c r="X144" s="146"/>
      <c r="Y144" s="150">
        <f>Y145</f>
        <v>0</v>
      </c>
      <c r="Z144" s="146"/>
      <c r="AA144" s="151">
        <f>AA145</f>
        <v>1.44</v>
      </c>
      <c r="AR144" s="152" t="s">
        <v>117</v>
      </c>
      <c r="AT144" s="153" t="s">
        <v>74</v>
      </c>
      <c r="AU144" s="153" t="s">
        <v>83</v>
      </c>
      <c r="AY144" s="152" t="s">
        <v>138</v>
      </c>
      <c r="BK144" s="154">
        <f>BK145</f>
        <v>0</v>
      </c>
    </row>
    <row r="145" spans="2:65" s="1" customFormat="1" ht="38.25" customHeight="1">
      <c r="B145" s="127"/>
      <c r="C145" s="156" t="s">
        <v>222</v>
      </c>
      <c r="D145" s="156" t="s">
        <v>139</v>
      </c>
      <c r="E145" s="157" t="s">
        <v>223</v>
      </c>
      <c r="F145" s="210" t="s">
        <v>224</v>
      </c>
      <c r="G145" s="210"/>
      <c r="H145" s="210"/>
      <c r="I145" s="210"/>
      <c r="J145" s="158" t="s">
        <v>193</v>
      </c>
      <c r="K145" s="159">
        <v>4.8</v>
      </c>
      <c r="L145" s="211">
        <v>0</v>
      </c>
      <c r="M145" s="211"/>
      <c r="N145" s="212">
        <f>ROUND(L145*K145,3)</f>
        <v>0</v>
      </c>
      <c r="O145" s="212"/>
      <c r="P145" s="212"/>
      <c r="Q145" s="212"/>
      <c r="R145" s="130"/>
      <c r="T145" s="160" t="s">
        <v>5</v>
      </c>
      <c r="U145" s="43" t="s">
        <v>42</v>
      </c>
      <c r="V145" s="35"/>
      <c r="W145" s="161">
        <f>V145*K145</f>
        <v>0</v>
      </c>
      <c r="X145" s="161">
        <v>0</v>
      </c>
      <c r="Y145" s="161">
        <f>X145*K145</f>
        <v>0</v>
      </c>
      <c r="Z145" s="161">
        <v>0.3</v>
      </c>
      <c r="AA145" s="162">
        <f>Z145*K145</f>
        <v>1.44</v>
      </c>
      <c r="AR145" s="18" t="s">
        <v>203</v>
      </c>
      <c r="AT145" s="18" t="s">
        <v>139</v>
      </c>
      <c r="AU145" s="18" t="s">
        <v>117</v>
      </c>
      <c r="AY145" s="18" t="s">
        <v>138</v>
      </c>
      <c r="BE145" s="101">
        <f>IF(U145="základná",N145,0)</f>
        <v>0</v>
      </c>
      <c r="BF145" s="101">
        <f>IF(U145="znížená",N145,0)</f>
        <v>0</v>
      </c>
      <c r="BG145" s="101">
        <f>IF(U145="zákl. prenesená",N145,0)</f>
        <v>0</v>
      </c>
      <c r="BH145" s="101">
        <f>IF(U145="zníž. prenesená",N145,0)</f>
        <v>0</v>
      </c>
      <c r="BI145" s="101">
        <f>IF(U145="nulová",N145,0)</f>
        <v>0</v>
      </c>
      <c r="BJ145" s="18" t="s">
        <v>117</v>
      </c>
      <c r="BK145" s="163">
        <f>ROUND(L145*K145,3)</f>
        <v>0</v>
      </c>
      <c r="BL145" s="18" t="s">
        <v>203</v>
      </c>
      <c r="BM145" s="18" t="s">
        <v>225</v>
      </c>
    </row>
    <row r="146" spans="2:65" s="9" customFormat="1" ht="29.85" customHeight="1">
      <c r="B146" s="145"/>
      <c r="C146" s="146"/>
      <c r="D146" s="155" t="s">
        <v>113</v>
      </c>
      <c r="E146" s="155"/>
      <c r="F146" s="155"/>
      <c r="G146" s="155"/>
      <c r="H146" s="155"/>
      <c r="I146" s="155"/>
      <c r="J146" s="155"/>
      <c r="K146" s="155"/>
      <c r="L146" s="155"/>
      <c r="M146" s="155"/>
      <c r="N146" s="217">
        <f>BK146</f>
        <v>0</v>
      </c>
      <c r="O146" s="218"/>
      <c r="P146" s="218"/>
      <c r="Q146" s="218"/>
      <c r="R146" s="148"/>
      <c r="T146" s="149"/>
      <c r="U146" s="146"/>
      <c r="V146" s="146"/>
      <c r="W146" s="150">
        <f>W147</f>
        <v>0</v>
      </c>
      <c r="X146" s="146"/>
      <c r="Y146" s="150">
        <f>Y147</f>
        <v>0</v>
      </c>
      <c r="Z146" s="146"/>
      <c r="AA146" s="151">
        <f>AA147</f>
        <v>0.33593999999999996</v>
      </c>
      <c r="AR146" s="152" t="s">
        <v>117</v>
      </c>
      <c r="AT146" s="153" t="s">
        <v>74</v>
      </c>
      <c r="AU146" s="153" t="s">
        <v>83</v>
      </c>
      <c r="AY146" s="152" t="s">
        <v>138</v>
      </c>
      <c r="BK146" s="154">
        <f>BK147</f>
        <v>0</v>
      </c>
    </row>
    <row r="147" spans="2:65" s="1" customFormat="1" ht="25.5" customHeight="1">
      <c r="B147" s="127"/>
      <c r="C147" s="156" t="s">
        <v>226</v>
      </c>
      <c r="D147" s="156" t="s">
        <v>139</v>
      </c>
      <c r="E147" s="157" t="s">
        <v>227</v>
      </c>
      <c r="F147" s="210" t="s">
        <v>228</v>
      </c>
      <c r="G147" s="210"/>
      <c r="H147" s="210"/>
      <c r="I147" s="210"/>
      <c r="J147" s="158" t="s">
        <v>142</v>
      </c>
      <c r="K147" s="159">
        <v>15.27</v>
      </c>
      <c r="L147" s="211">
        <v>0</v>
      </c>
      <c r="M147" s="211"/>
      <c r="N147" s="212">
        <f>ROUND(L147*K147,3)</f>
        <v>0</v>
      </c>
      <c r="O147" s="212"/>
      <c r="P147" s="212"/>
      <c r="Q147" s="212"/>
      <c r="R147" s="130"/>
      <c r="T147" s="160" t="s">
        <v>5</v>
      </c>
      <c r="U147" s="43" t="s">
        <v>42</v>
      </c>
      <c r="V147" s="35"/>
      <c r="W147" s="161">
        <f>V147*K147</f>
        <v>0</v>
      </c>
      <c r="X147" s="161">
        <v>0</v>
      </c>
      <c r="Y147" s="161">
        <f>X147*K147</f>
        <v>0</v>
      </c>
      <c r="Z147" s="161">
        <v>2.1999999999999999E-2</v>
      </c>
      <c r="AA147" s="162">
        <f>Z147*K147</f>
        <v>0.33593999999999996</v>
      </c>
      <c r="AR147" s="18" t="s">
        <v>203</v>
      </c>
      <c r="AT147" s="18" t="s">
        <v>139</v>
      </c>
      <c r="AU147" s="18" t="s">
        <v>117</v>
      </c>
      <c r="AY147" s="18" t="s">
        <v>138</v>
      </c>
      <c r="BE147" s="101">
        <f>IF(U147="základná",N147,0)</f>
        <v>0</v>
      </c>
      <c r="BF147" s="101">
        <f>IF(U147="znížená",N147,0)</f>
        <v>0</v>
      </c>
      <c r="BG147" s="101">
        <f>IF(U147="zákl. prenesená",N147,0)</f>
        <v>0</v>
      </c>
      <c r="BH147" s="101">
        <f>IF(U147="zníž. prenesená",N147,0)</f>
        <v>0</v>
      </c>
      <c r="BI147" s="101">
        <f>IF(U147="nulová",N147,0)</f>
        <v>0</v>
      </c>
      <c r="BJ147" s="18" t="s">
        <v>117</v>
      </c>
      <c r="BK147" s="163">
        <f>ROUND(L147*K147,3)</f>
        <v>0</v>
      </c>
      <c r="BL147" s="18" t="s">
        <v>203</v>
      </c>
      <c r="BM147" s="18" t="s">
        <v>229</v>
      </c>
    </row>
    <row r="148" spans="2:65" s="1" customFormat="1" ht="49.95" customHeight="1">
      <c r="B148" s="34"/>
      <c r="C148" s="35"/>
      <c r="D148" s="147" t="s">
        <v>230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213">
        <f>BK148</f>
        <v>0</v>
      </c>
      <c r="O148" s="214"/>
      <c r="P148" s="214"/>
      <c r="Q148" s="214"/>
      <c r="R148" s="36"/>
      <c r="T148" s="164"/>
      <c r="U148" s="55"/>
      <c r="V148" s="55"/>
      <c r="W148" s="55"/>
      <c r="X148" s="55"/>
      <c r="Y148" s="55"/>
      <c r="Z148" s="55"/>
      <c r="AA148" s="57"/>
      <c r="AT148" s="18" t="s">
        <v>74</v>
      </c>
      <c r="AU148" s="18" t="s">
        <v>75</v>
      </c>
      <c r="AY148" s="18" t="s">
        <v>231</v>
      </c>
      <c r="BK148" s="163">
        <v>0</v>
      </c>
    </row>
    <row r="149" spans="2:65" s="1" customFormat="1" ht="6.9" customHeight="1">
      <c r="B149" s="58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60"/>
    </row>
    <row r="150" spans="2:65" ht="12"/>
    <row r="151" spans="2:65" ht="12"/>
  </sheetData>
  <mergeCells count="142">
    <mergeCell ref="F140:I140"/>
    <mergeCell ref="L140:M140"/>
    <mergeCell ref="N140:Q140"/>
    <mergeCell ref="N141:Q141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F137:I137"/>
    <mergeCell ref="F139:I139"/>
    <mergeCell ref="L137:M137"/>
    <mergeCell ref="N137:Q137"/>
    <mergeCell ref="F138:I138"/>
    <mergeCell ref="L138:M138"/>
    <mergeCell ref="N138:Q138"/>
    <mergeCell ref="L139:M139"/>
    <mergeCell ref="N139:Q139"/>
    <mergeCell ref="F134:I134"/>
    <mergeCell ref="F136:I136"/>
    <mergeCell ref="L134:M134"/>
    <mergeCell ref="N134:Q134"/>
    <mergeCell ref="F135:I135"/>
    <mergeCell ref="L135:M135"/>
    <mergeCell ref="N135:Q135"/>
    <mergeCell ref="L136:M136"/>
    <mergeCell ref="N136:Q136"/>
    <mergeCell ref="F131:I131"/>
    <mergeCell ref="F133:I133"/>
    <mergeCell ref="L131:M131"/>
    <mergeCell ref="N131:Q131"/>
    <mergeCell ref="F132:I132"/>
    <mergeCell ref="L132:M132"/>
    <mergeCell ref="N132:Q132"/>
    <mergeCell ref="L133:M133"/>
    <mergeCell ref="N133:Q133"/>
    <mergeCell ref="F128:I128"/>
    <mergeCell ref="F130:I130"/>
    <mergeCell ref="L128:M128"/>
    <mergeCell ref="N128:Q128"/>
    <mergeCell ref="F129:I129"/>
    <mergeCell ref="L129:M129"/>
    <mergeCell ref="N129:Q129"/>
    <mergeCell ref="L130:M130"/>
    <mergeCell ref="N130:Q130"/>
    <mergeCell ref="F125:I125"/>
    <mergeCell ref="F127:I127"/>
    <mergeCell ref="F126:I126"/>
    <mergeCell ref="L125:M125"/>
    <mergeCell ref="N125:Q125"/>
    <mergeCell ref="L126:M126"/>
    <mergeCell ref="N126:Q126"/>
    <mergeCell ref="L127:M127"/>
    <mergeCell ref="N127:Q127"/>
    <mergeCell ref="N119:Q119"/>
    <mergeCell ref="N120:Q120"/>
    <mergeCell ref="N121:Q121"/>
    <mergeCell ref="F122:I122"/>
    <mergeCell ref="F124:I124"/>
    <mergeCell ref="L122:M122"/>
    <mergeCell ref="N122:Q122"/>
    <mergeCell ref="F123:I123"/>
    <mergeCell ref="L123:M123"/>
    <mergeCell ref="N123:Q123"/>
    <mergeCell ref="L124:M124"/>
    <mergeCell ref="N124:Q124"/>
    <mergeCell ref="N100:Q100"/>
    <mergeCell ref="L102:Q102"/>
    <mergeCell ref="C108:Q108"/>
    <mergeCell ref="M113:P113"/>
    <mergeCell ref="F110:P110"/>
    <mergeCell ref="F111:P111"/>
    <mergeCell ref="M115:Q115"/>
    <mergeCell ref="M116:Q116"/>
    <mergeCell ref="F118:I118"/>
    <mergeCell ref="L118:M118"/>
    <mergeCell ref="N118:Q118"/>
    <mergeCell ref="D95:H95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N84:Q84"/>
    <mergeCell ref="N86:Q86"/>
    <mergeCell ref="N87:Q87"/>
    <mergeCell ref="N88:Q88"/>
    <mergeCell ref="N89:Q89"/>
    <mergeCell ref="N90:Q90"/>
    <mergeCell ref="N91:Q91"/>
    <mergeCell ref="N92:Q92"/>
    <mergeCell ref="N94:Q94"/>
    <mergeCell ref="N148:Q148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4:Q74"/>
    <mergeCell ref="F77:P77"/>
    <mergeCell ref="F76:P76"/>
    <mergeCell ref="M79:P79"/>
    <mergeCell ref="M81:Q81"/>
    <mergeCell ref="M82:Q82"/>
    <mergeCell ref="C84:G84"/>
    <mergeCell ref="F145:I145"/>
    <mergeCell ref="F142:I142"/>
    <mergeCell ref="L142:M142"/>
    <mergeCell ref="N142:Q142"/>
    <mergeCell ref="L145:M145"/>
    <mergeCell ref="N145:Q145"/>
    <mergeCell ref="F147:I147"/>
    <mergeCell ref="L147:M147"/>
    <mergeCell ref="N147:Q147"/>
    <mergeCell ref="N143:Q143"/>
    <mergeCell ref="N144:Q144"/>
    <mergeCell ref="N146:Q146"/>
  </mergeCells>
  <hyperlinks>
    <hyperlink ref="F1:G1" location="C2" display="1) Krycí list rozpočtu"/>
    <hyperlink ref="H1:K1" location="C86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Hľadisko, javisko - ...</vt:lpstr>
      <vt:lpstr>'01 - Hľadisko, javisko - ...'!Názvy_tlače</vt:lpstr>
      <vt:lpstr>'Rekapitulácia stavby'!Názvy_tlače</vt:lpstr>
      <vt:lpstr>'01 - Hľadisko, javisko -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2018-12-20T22:38:00Z</dcterms:created>
  <dcterms:modified xsi:type="dcterms:W3CDTF">2018-12-20T22:40:39Z</dcterms:modified>
</cp:coreProperties>
</file>